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S:\7000\_INTERNI\Chomutov\000385_Pisecna_Zahradni_Brezenecka\DPS\MTV1_Písečná\F_DOK_CAST\06_NAKLADY\25-06-09\"/>
    </mc:Choice>
  </mc:AlternateContent>
  <xr:revisionPtr revIDLastSave="0" documentId="13_ncr:1_{4C630A22-E2C7-465C-ACFB-061065649FF2}" xr6:coauthVersionLast="47" xr6:coauthVersionMax="47" xr10:uidLastSave="{00000000-0000-0000-0000-000000000000}"/>
  <bookViews>
    <workbookView xWindow="38280" yWindow="-120" windowWidth="38640" windowHeight="21120" activeTab="1" xr2:uid="{00000000-000D-0000-FFFF-FFFF00000000}"/>
  </bookViews>
  <sheets>
    <sheet name="Rekapitulace stavby" sheetId="1" r:id="rId1"/>
    <sheet name="SO650 - Trakční trolejové..." sheetId="2" r:id="rId2"/>
    <sheet name="F04 - DIO" sheetId="3" r:id="rId3"/>
  </sheets>
  <definedNames>
    <definedName name="_xlnm._FilterDatabase" localSheetId="2" hidden="1">'F04 - DIO'!$C$128:$L$143</definedName>
    <definedName name="_xlnm._FilterDatabase" localSheetId="1" hidden="1">'SO650 - Trakční trolejové...'!$C$140:$L$548</definedName>
    <definedName name="_xlnm.Print_Titles" localSheetId="2">'F04 - DIO'!$128:$128</definedName>
    <definedName name="_xlnm.Print_Titles" localSheetId="0">'Rekapitulace stavby'!$92:$92</definedName>
    <definedName name="_xlnm.Print_Titles" localSheetId="1">'SO650 - Trakční trolejové...'!$140:$140</definedName>
    <definedName name="_xlnm.Print_Area" localSheetId="2">'F04 - DIO'!$C$4:$K$76,'F04 - DIO'!$C$82:$K$110,'F04 - DIO'!$C$116:$L$143</definedName>
    <definedName name="_xlnm.Print_Area" localSheetId="0">'Rekapitulace stavby'!$D$4:$AO$76,'Rekapitulace stavby'!$C$82:$AQ$97</definedName>
    <definedName name="_xlnm.Print_Area" localSheetId="1">'SO650 - Trakční trolejové...'!$C$4:$K$76,'SO650 - Trakční trolejové...'!$C$82:$K$122,'SO650 - Trakční trolejové...'!$C$128:$L$548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0" i="3" l="1"/>
  <c r="K41" i="3"/>
  <c r="K40" i="3"/>
  <c r="BA96" i="1"/>
  <c r="K39" i="3"/>
  <c r="AZ96" i="1" s="1"/>
  <c r="BI143" i="3"/>
  <c r="BH143" i="3"/>
  <c r="BG143" i="3"/>
  <c r="BF143" i="3"/>
  <c r="X143" i="3"/>
  <c r="V143" i="3"/>
  <c r="T143" i="3"/>
  <c r="P143" i="3"/>
  <c r="BK143" i="3" s="1"/>
  <c r="BI142" i="3"/>
  <c r="BH142" i="3"/>
  <c r="BG142" i="3"/>
  <c r="BF142" i="3"/>
  <c r="X142" i="3"/>
  <c r="V142" i="3"/>
  <c r="T142" i="3"/>
  <c r="P142" i="3"/>
  <c r="BI141" i="3"/>
  <c r="BH141" i="3"/>
  <c r="BG141" i="3"/>
  <c r="BF141" i="3"/>
  <c r="X141" i="3"/>
  <c r="V141" i="3"/>
  <c r="T141" i="3"/>
  <c r="P141" i="3"/>
  <c r="K141" i="3" s="1"/>
  <c r="BE141" i="3" s="1"/>
  <c r="BI140" i="3"/>
  <c r="BH140" i="3"/>
  <c r="BG140" i="3"/>
  <c r="BF140" i="3"/>
  <c r="X140" i="3"/>
  <c r="V140" i="3"/>
  <c r="T140" i="3"/>
  <c r="P140" i="3"/>
  <c r="BI139" i="3"/>
  <c r="BH139" i="3"/>
  <c r="BG139" i="3"/>
  <c r="BF139" i="3"/>
  <c r="X139" i="3"/>
  <c r="V139" i="3"/>
  <c r="T139" i="3"/>
  <c r="P139" i="3"/>
  <c r="BK139" i="3" s="1"/>
  <c r="BI138" i="3"/>
  <c r="BH138" i="3"/>
  <c r="BG138" i="3"/>
  <c r="BF138" i="3"/>
  <c r="X138" i="3"/>
  <c r="V138" i="3"/>
  <c r="T138" i="3"/>
  <c r="P138" i="3"/>
  <c r="BK138" i="3" s="1"/>
  <c r="BI136" i="3"/>
  <c r="BH136" i="3"/>
  <c r="BG136" i="3"/>
  <c r="BF136" i="3"/>
  <c r="X136" i="3"/>
  <c r="V136" i="3"/>
  <c r="T136" i="3"/>
  <c r="P136" i="3"/>
  <c r="BK136" i="3" s="1"/>
  <c r="BI135" i="3"/>
  <c r="BH135" i="3"/>
  <c r="BG135" i="3"/>
  <c r="BF135" i="3"/>
  <c r="X135" i="3"/>
  <c r="V135" i="3"/>
  <c r="T135" i="3"/>
  <c r="P135" i="3"/>
  <c r="BI134" i="3"/>
  <c r="BH134" i="3"/>
  <c r="BG134" i="3"/>
  <c r="BF134" i="3"/>
  <c r="X134" i="3"/>
  <c r="V134" i="3"/>
  <c r="T134" i="3"/>
  <c r="P134" i="3"/>
  <c r="BK134" i="3" s="1"/>
  <c r="BI133" i="3"/>
  <c r="BH133" i="3"/>
  <c r="BG133" i="3"/>
  <c r="BF133" i="3"/>
  <c r="X133" i="3"/>
  <c r="V133" i="3"/>
  <c r="T133" i="3"/>
  <c r="P133" i="3"/>
  <c r="BI132" i="3"/>
  <c r="BH132" i="3"/>
  <c r="BG132" i="3"/>
  <c r="BF132" i="3"/>
  <c r="X132" i="3"/>
  <c r="V132" i="3"/>
  <c r="T132" i="3"/>
  <c r="P132" i="3"/>
  <c r="K132" i="3" s="1"/>
  <c r="BE132" i="3" s="1"/>
  <c r="K97" i="3"/>
  <c r="J97" i="3"/>
  <c r="I97" i="3"/>
  <c r="F123" i="3"/>
  <c r="E121" i="3"/>
  <c r="BI108" i="3"/>
  <c r="BH108" i="3"/>
  <c r="BG108" i="3"/>
  <c r="BF108" i="3"/>
  <c r="BI107" i="3"/>
  <c r="BH107" i="3"/>
  <c r="BG107" i="3"/>
  <c r="BF107" i="3"/>
  <c r="BE107" i="3"/>
  <c r="BI106" i="3"/>
  <c r="BH106" i="3"/>
  <c r="BG106" i="3"/>
  <c r="BF106" i="3"/>
  <c r="BE106" i="3"/>
  <c r="BI105" i="3"/>
  <c r="BH105" i="3"/>
  <c r="BG105" i="3"/>
  <c r="BF105" i="3"/>
  <c r="BE105" i="3"/>
  <c r="BI104" i="3"/>
  <c r="BH104" i="3"/>
  <c r="BG104" i="3"/>
  <c r="BF104" i="3"/>
  <c r="BE104" i="3"/>
  <c r="BI103" i="3"/>
  <c r="BH103" i="3"/>
  <c r="BG103" i="3"/>
  <c r="BF103" i="3"/>
  <c r="BE103" i="3"/>
  <c r="F89" i="3"/>
  <c r="E87" i="3"/>
  <c r="J24" i="3"/>
  <c r="E24" i="3"/>
  <c r="J92" i="3"/>
  <c r="J23" i="3"/>
  <c r="J21" i="3"/>
  <c r="E21" i="3"/>
  <c r="J125" i="3" s="1"/>
  <c r="J20" i="3"/>
  <c r="J18" i="3"/>
  <c r="E18" i="3"/>
  <c r="F92" i="3"/>
  <c r="J17" i="3"/>
  <c r="J15" i="3"/>
  <c r="E15" i="3"/>
  <c r="F125" i="3"/>
  <c r="J14" i="3"/>
  <c r="J12" i="3"/>
  <c r="J123" i="3"/>
  <c r="E7" i="3"/>
  <c r="E85" i="3"/>
  <c r="K41" i="2"/>
  <c r="K40" i="2"/>
  <c r="BA95" i="1"/>
  <c r="K39" i="2"/>
  <c r="AZ95" i="1"/>
  <c r="BI548" i="2"/>
  <c r="BH548" i="2"/>
  <c r="BG548" i="2"/>
  <c r="BF548" i="2"/>
  <c r="X548" i="2"/>
  <c r="V548" i="2"/>
  <c r="T548" i="2"/>
  <c r="P548" i="2"/>
  <c r="BI547" i="2"/>
  <c r="BH547" i="2"/>
  <c r="BG547" i="2"/>
  <c r="BF547" i="2"/>
  <c r="X547" i="2"/>
  <c r="V547" i="2"/>
  <c r="T547" i="2"/>
  <c r="P547" i="2"/>
  <c r="BI546" i="2"/>
  <c r="BH546" i="2"/>
  <c r="BG546" i="2"/>
  <c r="BF546" i="2"/>
  <c r="X546" i="2"/>
  <c r="V546" i="2"/>
  <c r="T546" i="2"/>
  <c r="P546" i="2"/>
  <c r="BK546" i="2" s="1"/>
  <c r="BI544" i="2"/>
  <c r="BH544" i="2"/>
  <c r="BG544" i="2"/>
  <c r="BF544" i="2"/>
  <c r="X544" i="2"/>
  <c r="V544" i="2"/>
  <c r="T544" i="2"/>
  <c r="P544" i="2"/>
  <c r="BK544" i="2" s="1"/>
  <c r="BI542" i="2"/>
  <c r="BH542" i="2"/>
  <c r="BG542" i="2"/>
  <c r="BF542" i="2"/>
  <c r="X542" i="2"/>
  <c r="V542" i="2"/>
  <c r="T542" i="2"/>
  <c r="P542" i="2"/>
  <c r="BI541" i="2"/>
  <c r="BH541" i="2"/>
  <c r="BG541" i="2"/>
  <c r="BF541" i="2"/>
  <c r="X541" i="2"/>
  <c r="V541" i="2"/>
  <c r="T541" i="2"/>
  <c r="P541" i="2"/>
  <c r="K541" i="2" s="1"/>
  <c r="BE541" i="2" s="1"/>
  <c r="BI539" i="2"/>
  <c r="BH539" i="2"/>
  <c r="BG539" i="2"/>
  <c r="BF539" i="2"/>
  <c r="X539" i="2"/>
  <c r="V539" i="2"/>
  <c r="T539" i="2"/>
  <c r="P539" i="2"/>
  <c r="K539" i="2" s="1"/>
  <c r="BE539" i="2" s="1"/>
  <c r="BI538" i="2"/>
  <c r="BH538" i="2"/>
  <c r="BG538" i="2"/>
  <c r="BF538" i="2"/>
  <c r="X538" i="2"/>
  <c r="V538" i="2"/>
  <c r="T538" i="2"/>
  <c r="P538" i="2"/>
  <c r="BK538" i="2" s="1"/>
  <c r="BI537" i="2"/>
  <c r="BH537" i="2"/>
  <c r="BG537" i="2"/>
  <c r="BF537" i="2"/>
  <c r="X537" i="2"/>
  <c r="V537" i="2"/>
  <c r="T537" i="2"/>
  <c r="P537" i="2"/>
  <c r="BI536" i="2"/>
  <c r="BH536" i="2"/>
  <c r="BG536" i="2"/>
  <c r="BF536" i="2"/>
  <c r="X536" i="2"/>
  <c r="V536" i="2"/>
  <c r="T536" i="2"/>
  <c r="P536" i="2"/>
  <c r="BI533" i="2"/>
  <c r="BH533" i="2"/>
  <c r="BG533" i="2"/>
  <c r="BF533" i="2"/>
  <c r="X533" i="2"/>
  <c r="V533" i="2"/>
  <c r="T533" i="2"/>
  <c r="P533" i="2"/>
  <c r="K533" i="2" s="1"/>
  <c r="BE533" i="2" s="1"/>
  <c r="BI531" i="2"/>
  <c r="BH531" i="2"/>
  <c r="BG531" i="2"/>
  <c r="BF531" i="2"/>
  <c r="X531" i="2"/>
  <c r="V531" i="2"/>
  <c r="T531" i="2"/>
  <c r="P531" i="2"/>
  <c r="BK531" i="2" s="1"/>
  <c r="BI530" i="2"/>
  <c r="BH530" i="2"/>
  <c r="BG530" i="2"/>
  <c r="BF530" i="2"/>
  <c r="X530" i="2"/>
  <c r="V530" i="2"/>
  <c r="T530" i="2"/>
  <c r="P530" i="2"/>
  <c r="BI529" i="2"/>
  <c r="BH529" i="2"/>
  <c r="BG529" i="2"/>
  <c r="BF529" i="2"/>
  <c r="X529" i="2"/>
  <c r="V529" i="2"/>
  <c r="T529" i="2"/>
  <c r="P529" i="2"/>
  <c r="BK529" i="2" s="1"/>
  <c r="BI525" i="2"/>
  <c r="BH525" i="2"/>
  <c r="BG525" i="2"/>
  <c r="BF525" i="2"/>
  <c r="X525" i="2"/>
  <c r="V525" i="2"/>
  <c r="T525" i="2"/>
  <c r="P525" i="2"/>
  <c r="K525" i="2" s="1"/>
  <c r="BE525" i="2" s="1"/>
  <c r="BI522" i="2"/>
  <c r="BH522" i="2"/>
  <c r="BG522" i="2"/>
  <c r="BF522" i="2"/>
  <c r="X522" i="2"/>
  <c r="V522" i="2"/>
  <c r="T522" i="2"/>
  <c r="P522" i="2"/>
  <c r="BK522" i="2" s="1"/>
  <c r="BI519" i="2"/>
  <c r="BH519" i="2"/>
  <c r="BG519" i="2"/>
  <c r="BF519" i="2"/>
  <c r="X519" i="2"/>
  <c r="V519" i="2"/>
  <c r="T519" i="2"/>
  <c r="P519" i="2"/>
  <c r="BI516" i="2"/>
  <c r="BH516" i="2"/>
  <c r="BG516" i="2"/>
  <c r="BF516" i="2"/>
  <c r="X516" i="2"/>
  <c r="V516" i="2"/>
  <c r="T516" i="2"/>
  <c r="P516" i="2"/>
  <c r="BK516" i="2" s="1"/>
  <c r="BI513" i="2"/>
  <c r="BH513" i="2"/>
  <c r="BG513" i="2"/>
  <c r="BF513" i="2"/>
  <c r="X513" i="2"/>
  <c r="V513" i="2"/>
  <c r="T513" i="2"/>
  <c r="P513" i="2"/>
  <c r="K513" i="2" s="1"/>
  <c r="BE513" i="2" s="1"/>
  <c r="BI511" i="2"/>
  <c r="BH511" i="2"/>
  <c r="BG511" i="2"/>
  <c r="BF511" i="2"/>
  <c r="X511" i="2"/>
  <c r="V511" i="2"/>
  <c r="T511" i="2"/>
  <c r="P511" i="2"/>
  <c r="K511" i="2" s="1"/>
  <c r="BE511" i="2" s="1"/>
  <c r="BI508" i="2"/>
  <c r="BH508" i="2"/>
  <c r="BG508" i="2"/>
  <c r="BF508" i="2"/>
  <c r="X508" i="2"/>
  <c r="V508" i="2"/>
  <c r="T508" i="2"/>
  <c r="P508" i="2"/>
  <c r="BI502" i="2"/>
  <c r="BH502" i="2"/>
  <c r="BG502" i="2"/>
  <c r="BF502" i="2"/>
  <c r="X502" i="2"/>
  <c r="V502" i="2"/>
  <c r="T502" i="2"/>
  <c r="P502" i="2"/>
  <c r="BI496" i="2"/>
  <c r="BH496" i="2"/>
  <c r="BG496" i="2"/>
  <c r="BF496" i="2"/>
  <c r="X496" i="2"/>
  <c r="V496" i="2"/>
  <c r="T496" i="2"/>
  <c r="P496" i="2"/>
  <c r="K496" i="2" s="1"/>
  <c r="BE496" i="2" s="1"/>
  <c r="BI493" i="2"/>
  <c r="BH493" i="2"/>
  <c r="BG493" i="2"/>
  <c r="BF493" i="2"/>
  <c r="X493" i="2"/>
  <c r="V493" i="2"/>
  <c r="T493" i="2"/>
  <c r="P493" i="2"/>
  <c r="BI489" i="2"/>
  <c r="BH489" i="2"/>
  <c r="BG489" i="2"/>
  <c r="BF489" i="2"/>
  <c r="X489" i="2"/>
  <c r="V489" i="2"/>
  <c r="T489" i="2"/>
  <c r="P489" i="2"/>
  <c r="BI486" i="2"/>
  <c r="BH486" i="2"/>
  <c r="BG486" i="2"/>
  <c r="BF486" i="2"/>
  <c r="X486" i="2"/>
  <c r="V486" i="2"/>
  <c r="T486" i="2"/>
  <c r="P486" i="2"/>
  <c r="BK486" i="2" s="1"/>
  <c r="BI482" i="2"/>
  <c r="BH482" i="2"/>
  <c r="BG482" i="2"/>
  <c r="BF482" i="2"/>
  <c r="X482" i="2"/>
  <c r="V482" i="2"/>
  <c r="T482" i="2"/>
  <c r="P482" i="2"/>
  <c r="K482" i="2" s="1"/>
  <c r="BE482" i="2" s="1"/>
  <c r="BI479" i="2"/>
  <c r="BH479" i="2"/>
  <c r="BG479" i="2"/>
  <c r="BF479" i="2"/>
  <c r="X479" i="2"/>
  <c r="V479" i="2"/>
  <c r="T479" i="2"/>
  <c r="P479" i="2"/>
  <c r="BK479" i="2" s="1"/>
  <c r="BI474" i="2"/>
  <c r="BH474" i="2"/>
  <c r="BG474" i="2"/>
  <c r="BF474" i="2"/>
  <c r="X474" i="2"/>
  <c r="V474" i="2"/>
  <c r="T474" i="2"/>
  <c r="P474" i="2"/>
  <c r="BI473" i="2"/>
  <c r="BH473" i="2"/>
  <c r="BG473" i="2"/>
  <c r="BF473" i="2"/>
  <c r="X473" i="2"/>
  <c r="V473" i="2"/>
  <c r="T473" i="2"/>
  <c r="P473" i="2"/>
  <c r="BK473" i="2" s="1"/>
  <c r="BI471" i="2"/>
  <c r="BH471" i="2"/>
  <c r="BG471" i="2"/>
  <c r="BF471" i="2"/>
  <c r="X471" i="2"/>
  <c r="V471" i="2"/>
  <c r="T471" i="2"/>
  <c r="P471" i="2"/>
  <c r="K471" i="2" s="1"/>
  <c r="BE471" i="2" s="1"/>
  <c r="BI469" i="2"/>
  <c r="BH469" i="2"/>
  <c r="BG469" i="2"/>
  <c r="BF469" i="2"/>
  <c r="X469" i="2"/>
  <c r="V469" i="2"/>
  <c r="T469" i="2"/>
  <c r="P469" i="2"/>
  <c r="K469" i="2" s="1"/>
  <c r="BE469" i="2" s="1"/>
  <c r="BI467" i="2"/>
  <c r="BH467" i="2"/>
  <c r="BG467" i="2"/>
  <c r="BF467" i="2"/>
  <c r="X467" i="2"/>
  <c r="V467" i="2"/>
  <c r="T467" i="2"/>
  <c r="P467" i="2"/>
  <c r="BI463" i="2"/>
  <c r="BH463" i="2"/>
  <c r="BG463" i="2"/>
  <c r="BF463" i="2"/>
  <c r="X463" i="2"/>
  <c r="V463" i="2"/>
  <c r="T463" i="2"/>
  <c r="P463" i="2"/>
  <c r="K463" i="2" s="1"/>
  <c r="BE463" i="2" s="1"/>
  <c r="BI460" i="2"/>
  <c r="BH460" i="2"/>
  <c r="BG460" i="2"/>
  <c r="BF460" i="2"/>
  <c r="X460" i="2"/>
  <c r="V460" i="2"/>
  <c r="T460" i="2"/>
  <c r="P460" i="2"/>
  <c r="BK460" i="2" s="1"/>
  <c r="BI458" i="2"/>
  <c r="BH458" i="2"/>
  <c r="BG458" i="2"/>
  <c r="BF458" i="2"/>
  <c r="X458" i="2"/>
  <c r="V458" i="2"/>
  <c r="T458" i="2"/>
  <c r="P458" i="2"/>
  <c r="K458" i="2" s="1"/>
  <c r="BE458" i="2" s="1"/>
  <c r="BI454" i="2"/>
  <c r="BH454" i="2"/>
  <c r="BG454" i="2"/>
  <c r="BF454" i="2"/>
  <c r="X454" i="2"/>
  <c r="V454" i="2"/>
  <c r="T454" i="2"/>
  <c r="P454" i="2"/>
  <c r="BI451" i="2"/>
  <c r="BH451" i="2"/>
  <c r="BG451" i="2"/>
  <c r="BF451" i="2"/>
  <c r="X451" i="2"/>
  <c r="V451" i="2"/>
  <c r="T451" i="2"/>
  <c r="P451" i="2"/>
  <c r="K451" i="2" s="1"/>
  <c r="BE451" i="2" s="1"/>
  <c r="BI448" i="2"/>
  <c r="BH448" i="2"/>
  <c r="BG448" i="2"/>
  <c r="BF448" i="2"/>
  <c r="X448" i="2"/>
  <c r="V448" i="2"/>
  <c r="T448" i="2"/>
  <c r="P448" i="2"/>
  <c r="K448" i="2" s="1"/>
  <c r="BE448" i="2" s="1"/>
  <c r="BI444" i="2"/>
  <c r="BH444" i="2"/>
  <c r="BG444" i="2"/>
  <c r="BF444" i="2"/>
  <c r="X444" i="2"/>
  <c r="V444" i="2"/>
  <c r="T444" i="2"/>
  <c r="P444" i="2"/>
  <c r="BI439" i="2"/>
  <c r="BH439" i="2"/>
  <c r="BG439" i="2"/>
  <c r="BF439" i="2"/>
  <c r="X439" i="2"/>
  <c r="V439" i="2"/>
  <c r="T439" i="2"/>
  <c r="P439" i="2"/>
  <c r="BI435" i="2"/>
  <c r="BH435" i="2"/>
  <c r="BG435" i="2"/>
  <c r="BF435" i="2"/>
  <c r="X435" i="2"/>
  <c r="V435" i="2"/>
  <c r="T435" i="2"/>
  <c r="P435" i="2"/>
  <c r="BK435" i="2" s="1"/>
  <c r="BI431" i="2"/>
  <c r="BH431" i="2"/>
  <c r="BG431" i="2"/>
  <c r="BF431" i="2"/>
  <c r="X431" i="2"/>
  <c r="V431" i="2"/>
  <c r="T431" i="2"/>
  <c r="P431" i="2"/>
  <c r="BK431" i="2" s="1"/>
  <c r="BI428" i="2"/>
  <c r="BH428" i="2"/>
  <c r="BG428" i="2"/>
  <c r="BF428" i="2"/>
  <c r="X428" i="2"/>
  <c r="V428" i="2"/>
  <c r="T428" i="2"/>
  <c r="P428" i="2"/>
  <c r="K428" i="2" s="1"/>
  <c r="BI423" i="2"/>
  <c r="BH423" i="2"/>
  <c r="BG423" i="2"/>
  <c r="BF423" i="2"/>
  <c r="X423" i="2"/>
  <c r="V423" i="2"/>
  <c r="T423" i="2"/>
  <c r="P423" i="2"/>
  <c r="BI420" i="2"/>
  <c r="BH420" i="2"/>
  <c r="BG420" i="2"/>
  <c r="BF420" i="2"/>
  <c r="X420" i="2"/>
  <c r="V420" i="2"/>
  <c r="T420" i="2"/>
  <c r="P420" i="2"/>
  <c r="BK420" i="2" s="1"/>
  <c r="BI416" i="2"/>
  <c r="BH416" i="2"/>
  <c r="BG416" i="2"/>
  <c r="BF416" i="2"/>
  <c r="X416" i="2"/>
  <c r="V416" i="2"/>
  <c r="T416" i="2"/>
  <c r="P416" i="2"/>
  <c r="K416" i="2" s="1"/>
  <c r="BE416" i="2" s="1"/>
  <c r="BI414" i="2"/>
  <c r="BH414" i="2"/>
  <c r="BG414" i="2"/>
  <c r="BF414" i="2"/>
  <c r="X414" i="2"/>
  <c r="V414" i="2"/>
  <c r="T414" i="2"/>
  <c r="P414" i="2"/>
  <c r="BK414" i="2" s="1"/>
  <c r="BI408" i="2"/>
  <c r="BH408" i="2"/>
  <c r="BG408" i="2"/>
  <c r="BF408" i="2"/>
  <c r="X408" i="2"/>
  <c r="V408" i="2"/>
  <c r="T408" i="2"/>
  <c r="P408" i="2"/>
  <c r="BI405" i="2"/>
  <c r="BH405" i="2"/>
  <c r="BG405" i="2"/>
  <c r="BF405" i="2"/>
  <c r="X405" i="2"/>
  <c r="V405" i="2"/>
  <c r="T405" i="2"/>
  <c r="P405" i="2"/>
  <c r="K405" i="2" s="1"/>
  <c r="BE405" i="2" s="1"/>
  <c r="BI399" i="2"/>
  <c r="BH399" i="2"/>
  <c r="BG399" i="2"/>
  <c r="BF399" i="2"/>
  <c r="X399" i="2"/>
  <c r="V399" i="2"/>
  <c r="T399" i="2"/>
  <c r="P399" i="2"/>
  <c r="K399" i="2" s="1"/>
  <c r="BE399" i="2" s="1"/>
  <c r="BI396" i="2"/>
  <c r="BH396" i="2"/>
  <c r="BG396" i="2"/>
  <c r="BF396" i="2"/>
  <c r="X396" i="2"/>
  <c r="V396" i="2"/>
  <c r="T396" i="2"/>
  <c r="P396" i="2"/>
  <c r="BK396" i="2" s="1"/>
  <c r="BI393" i="2"/>
  <c r="BH393" i="2"/>
  <c r="BG393" i="2"/>
  <c r="BF393" i="2"/>
  <c r="X393" i="2"/>
  <c r="V393" i="2"/>
  <c r="T393" i="2"/>
  <c r="P393" i="2"/>
  <c r="BI388" i="2"/>
  <c r="BH388" i="2"/>
  <c r="BG388" i="2"/>
  <c r="BF388" i="2"/>
  <c r="X388" i="2"/>
  <c r="V388" i="2"/>
  <c r="T388" i="2"/>
  <c r="P388" i="2"/>
  <c r="BK388" i="2" s="1"/>
  <c r="BI386" i="2"/>
  <c r="BH386" i="2"/>
  <c r="BG386" i="2"/>
  <c r="BF386" i="2"/>
  <c r="X386" i="2"/>
  <c r="V386" i="2"/>
  <c r="T386" i="2"/>
  <c r="P386" i="2"/>
  <c r="BK386" i="2" s="1"/>
  <c r="BI383" i="2"/>
  <c r="BH383" i="2"/>
  <c r="BG383" i="2"/>
  <c r="BF383" i="2"/>
  <c r="X383" i="2"/>
  <c r="V383" i="2"/>
  <c r="T383" i="2"/>
  <c r="P383" i="2"/>
  <c r="K383" i="2" s="1"/>
  <c r="BE383" i="2" s="1"/>
  <c r="BI380" i="2"/>
  <c r="BH380" i="2"/>
  <c r="BG380" i="2"/>
  <c r="BF380" i="2"/>
  <c r="X380" i="2"/>
  <c r="V380" i="2"/>
  <c r="T380" i="2"/>
  <c r="P380" i="2"/>
  <c r="BI379" i="2"/>
  <c r="BH379" i="2"/>
  <c r="BG379" i="2"/>
  <c r="BF379" i="2"/>
  <c r="X379" i="2"/>
  <c r="V379" i="2"/>
  <c r="T379" i="2"/>
  <c r="P379" i="2"/>
  <c r="BK379" i="2" s="1"/>
  <c r="BI377" i="2"/>
  <c r="BH377" i="2"/>
  <c r="BG377" i="2"/>
  <c r="BF377" i="2"/>
  <c r="X377" i="2"/>
  <c r="V377" i="2"/>
  <c r="T377" i="2"/>
  <c r="P377" i="2"/>
  <c r="BK377" i="2" s="1"/>
  <c r="BI375" i="2"/>
  <c r="BH375" i="2"/>
  <c r="BG375" i="2"/>
  <c r="BF375" i="2"/>
  <c r="X375" i="2"/>
  <c r="V375" i="2"/>
  <c r="T375" i="2"/>
  <c r="P375" i="2"/>
  <c r="BI373" i="2"/>
  <c r="BH373" i="2"/>
  <c r="BG373" i="2"/>
  <c r="BF373" i="2"/>
  <c r="X373" i="2"/>
  <c r="V373" i="2"/>
  <c r="T373" i="2"/>
  <c r="P373" i="2"/>
  <c r="BI372" i="2"/>
  <c r="BH372" i="2"/>
  <c r="BG372" i="2"/>
  <c r="BF372" i="2"/>
  <c r="X372" i="2"/>
  <c r="V372" i="2"/>
  <c r="T372" i="2"/>
  <c r="P372" i="2"/>
  <c r="K372" i="2" s="1"/>
  <c r="BE372" i="2" s="1"/>
  <c r="BI371" i="2"/>
  <c r="BH371" i="2"/>
  <c r="BG371" i="2"/>
  <c r="BF371" i="2"/>
  <c r="X371" i="2"/>
  <c r="V371" i="2"/>
  <c r="T371" i="2"/>
  <c r="P371" i="2"/>
  <c r="K371" i="2" s="1"/>
  <c r="BE371" i="2" s="1"/>
  <c r="BI369" i="2"/>
  <c r="BH369" i="2"/>
  <c r="BG369" i="2"/>
  <c r="BF369" i="2"/>
  <c r="X369" i="2"/>
  <c r="V369" i="2"/>
  <c r="T369" i="2"/>
  <c r="P369" i="2"/>
  <c r="K369" i="2" s="1"/>
  <c r="BE369" i="2" s="1"/>
  <c r="BI368" i="2"/>
  <c r="BH368" i="2"/>
  <c r="BG368" i="2"/>
  <c r="BF368" i="2"/>
  <c r="X368" i="2"/>
  <c r="V368" i="2"/>
  <c r="T368" i="2"/>
  <c r="P368" i="2"/>
  <c r="BI366" i="2"/>
  <c r="BH366" i="2"/>
  <c r="BG366" i="2"/>
  <c r="BF366" i="2"/>
  <c r="X366" i="2"/>
  <c r="V366" i="2"/>
  <c r="T366" i="2"/>
  <c r="P366" i="2"/>
  <c r="BK366" i="2" s="1"/>
  <c r="BI365" i="2"/>
  <c r="BH365" i="2"/>
  <c r="BG365" i="2"/>
  <c r="BF365" i="2"/>
  <c r="X365" i="2"/>
  <c r="V365" i="2"/>
  <c r="T365" i="2"/>
  <c r="P365" i="2"/>
  <c r="BK365" i="2" s="1"/>
  <c r="BI364" i="2"/>
  <c r="BH364" i="2"/>
  <c r="BG364" i="2"/>
  <c r="BF364" i="2"/>
  <c r="X364" i="2"/>
  <c r="V364" i="2"/>
  <c r="T364" i="2"/>
  <c r="P364" i="2"/>
  <c r="K364" i="2" s="1"/>
  <c r="BE364" i="2" s="1"/>
  <c r="BI363" i="2"/>
  <c r="BH363" i="2"/>
  <c r="BG363" i="2"/>
  <c r="BF363" i="2"/>
  <c r="X363" i="2"/>
  <c r="V363" i="2"/>
  <c r="T363" i="2"/>
  <c r="P363" i="2"/>
  <c r="BI362" i="2"/>
  <c r="BH362" i="2"/>
  <c r="BG362" i="2"/>
  <c r="BF362" i="2"/>
  <c r="X362" i="2"/>
  <c r="V362" i="2"/>
  <c r="T362" i="2"/>
  <c r="P362" i="2"/>
  <c r="BK362" i="2" s="1"/>
  <c r="BI361" i="2"/>
  <c r="BH361" i="2"/>
  <c r="BG361" i="2"/>
  <c r="BF361" i="2"/>
  <c r="X361" i="2"/>
  <c r="V361" i="2"/>
  <c r="T361" i="2"/>
  <c r="P361" i="2"/>
  <c r="K361" i="2" s="1"/>
  <c r="BE361" i="2" s="1"/>
  <c r="BI360" i="2"/>
  <c r="BH360" i="2"/>
  <c r="BG360" i="2"/>
  <c r="BF360" i="2"/>
  <c r="X360" i="2"/>
  <c r="V360" i="2"/>
  <c r="T360" i="2"/>
  <c r="P360" i="2"/>
  <c r="BI359" i="2"/>
  <c r="BH359" i="2"/>
  <c r="BG359" i="2"/>
  <c r="BF359" i="2"/>
  <c r="X359" i="2"/>
  <c r="V359" i="2"/>
  <c r="T359" i="2"/>
  <c r="P359" i="2"/>
  <c r="BI358" i="2"/>
  <c r="BH358" i="2"/>
  <c r="BG358" i="2"/>
  <c r="BF358" i="2"/>
  <c r="X358" i="2"/>
  <c r="V358" i="2"/>
  <c r="T358" i="2"/>
  <c r="P358" i="2"/>
  <c r="BI357" i="2"/>
  <c r="BH357" i="2"/>
  <c r="BG357" i="2"/>
  <c r="BF357" i="2"/>
  <c r="X357" i="2"/>
  <c r="V357" i="2"/>
  <c r="T357" i="2"/>
  <c r="P357" i="2"/>
  <c r="K357" i="2" s="1"/>
  <c r="BE357" i="2" s="1"/>
  <c r="BI356" i="2"/>
  <c r="BH356" i="2"/>
  <c r="BG356" i="2"/>
  <c r="BF356" i="2"/>
  <c r="X356" i="2"/>
  <c r="V356" i="2"/>
  <c r="T356" i="2"/>
  <c r="P356" i="2"/>
  <c r="K356" i="2" s="1"/>
  <c r="BE356" i="2" s="1"/>
  <c r="BI355" i="2"/>
  <c r="BH355" i="2"/>
  <c r="BG355" i="2"/>
  <c r="BF355" i="2"/>
  <c r="X355" i="2"/>
  <c r="V355" i="2"/>
  <c r="T355" i="2"/>
  <c r="P355" i="2"/>
  <c r="BI354" i="2"/>
  <c r="BH354" i="2"/>
  <c r="BG354" i="2"/>
  <c r="BF354" i="2"/>
  <c r="X354" i="2"/>
  <c r="V354" i="2"/>
  <c r="T354" i="2"/>
  <c r="P354" i="2"/>
  <c r="BK354" i="2" s="1"/>
  <c r="BI353" i="2"/>
  <c r="BH353" i="2"/>
  <c r="BG353" i="2"/>
  <c r="BF353" i="2"/>
  <c r="X353" i="2"/>
  <c r="V353" i="2"/>
  <c r="T353" i="2"/>
  <c r="P353" i="2"/>
  <c r="K353" i="2" s="1"/>
  <c r="BE353" i="2" s="1"/>
  <c r="BI352" i="2"/>
  <c r="BH352" i="2"/>
  <c r="BG352" i="2"/>
  <c r="BF352" i="2"/>
  <c r="X352" i="2"/>
  <c r="V352" i="2"/>
  <c r="T352" i="2"/>
  <c r="P352" i="2"/>
  <c r="BI351" i="2"/>
  <c r="BH351" i="2"/>
  <c r="BG351" i="2"/>
  <c r="BF351" i="2"/>
  <c r="X351" i="2"/>
  <c r="V351" i="2"/>
  <c r="T351" i="2"/>
  <c r="P351" i="2"/>
  <c r="BI350" i="2"/>
  <c r="BH350" i="2"/>
  <c r="BG350" i="2"/>
  <c r="BF350" i="2"/>
  <c r="X350" i="2"/>
  <c r="V350" i="2"/>
  <c r="T350" i="2"/>
  <c r="P350" i="2"/>
  <c r="BK350" i="2" s="1"/>
  <c r="BI349" i="2"/>
  <c r="BH349" i="2"/>
  <c r="BG349" i="2"/>
  <c r="BF349" i="2"/>
  <c r="X349" i="2"/>
  <c r="V349" i="2"/>
  <c r="T349" i="2"/>
  <c r="P349" i="2"/>
  <c r="BK349" i="2" s="1"/>
  <c r="BI348" i="2"/>
  <c r="BH348" i="2"/>
  <c r="BG348" i="2"/>
  <c r="BF348" i="2"/>
  <c r="X348" i="2"/>
  <c r="V348" i="2"/>
  <c r="T348" i="2"/>
  <c r="P348" i="2"/>
  <c r="BK348" i="2" s="1"/>
  <c r="BI347" i="2"/>
  <c r="BH347" i="2"/>
  <c r="BG347" i="2"/>
  <c r="BF347" i="2"/>
  <c r="X347" i="2"/>
  <c r="V347" i="2"/>
  <c r="T347" i="2"/>
  <c r="P347" i="2"/>
  <c r="BI343" i="2"/>
  <c r="BH343" i="2"/>
  <c r="BG343" i="2"/>
  <c r="BF343" i="2"/>
  <c r="X343" i="2"/>
  <c r="V343" i="2"/>
  <c r="T343" i="2"/>
  <c r="P343" i="2"/>
  <c r="BI342" i="2"/>
  <c r="BH342" i="2"/>
  <c r="BG342" i="2"/>
  <c r="BF342" i="2"/>
  <c r="X342" i="2"/>
  <c r="V342" i="2"/>
  <c r="T342" i="2"/>
  <c r="P342" i="2"/>
  <c r="K342" i="2" s="1"/>
  <c r="BI341" i="2"/>
  <c r="BH341" i="2"/>
  <c r="BG341" i="2"/>
  <c r="BF341" i="2"/>
  <c r="X341" i="2"/>
  <c r="V341" i="2"/>
  <c r="T341" i="2"/>
  <c r="P341" i="2"/>
  <c r="BI340" i="2"/>
  <c r="BH340" i="2"/>
  <c r="BG340" i="2"/>
  <c r="BF340" i="2"/>
  <c r="X340" i="2"/>
  <c r="V340" i="2"/>
  <c r="T340" i="2"/>
  <c r="P340" i="2"/>
  <c r="BI339" i="2"/>
  <c r="BH339" i="2"/>
  <c r="BG339" i="2"/>
  <c r="BF339" i="2"/>
  <c r="X339" i="2"/>
  <c r="V339" i="2"/>
  <c r="T339" i="2"/>
  <c r="P339" i="2"/>
  <c r="K339" i="2" s="1"/>
  <c r="BE339" i="2" s="1"/>
  <c r="BI338" i="2"/>
  <c r="BH338" i="2"/>
  <c r="BG338" i="2"/>
  <c r="BF338" i="2"/>
  <c r="X338" i="2"/>
  <c r="V338" i="2"/>
  <c r="T338" i="2"/>
  <c r="P338" i="2"/>
  <c r="K338" i="2" s="1"/>
  <c r="BE338" i="2" s="1"/>
  <c r="BI334" i="2"/>
  <c r="BH334" i="2"/>
  <c r="BG334" i="2"/>
  <c r="BF334" i="2"/>
  <c r="X334" i="2"/>
  <c r="V334" i="2"/>
  <c r="T334" i="2"/>
  <c r="P334" i="2"/>
  <c r="BK334" i="2" s="1"/>
  <c r="BI333" i="2"/>
  <c r="BH333" i="2"/>
  <c r="BG333" i="2"/>
  <c r="BF333" i="2"/>
  <c r="X333" i="2"/>
  <c r="V333" i="2"/>
  <c r="T333" i="2"/>
  <c r="P333" i="2"/>
  <c r="BI331" i="2"/>
  <c r="BH331" i="2"/>
  <c r="BG331" i="2"/>
  <c r="BF331" i="2"/>
  <c r="X331" i="2"/>
  <c r="V331" i="2"/>
  <c r="T331" i="2"/>
  <c r="P331" i="2"/>
  <c r="BI329" i="2"/>
  <c r="BH329" i="2"/>
  <c r="BG329" i="2"/>
  <c r="BF329" i="2"/>
  <c r="X329" i="2"/>
  <c r="V329" i="2"/>
  <c r="T329" i="2"/>
  <c r="P329" i="2"/>
  <c r="BK329" i="2" s="1"/>
  <c r="BI328" i="2"/>
  <c r="BH328" i="2"/>
  <c r="BG328" i="2"/>
  <c r="BF328" i="2"/>
  <c r="X328" i="2"/>
  <c r="V328" i="2"/>
  <c r="T328" i="2"/>
  <c r="P328" i="2"/>
  <c r="K328" i="2" s="1"/>
  <c r="BE328" i="2" s="1"/>
  <c r="BI327" i="2"/>
  <c r="BH327" i="2"/>
  <c r="BG327" i="2"/>
  <c r="BF327" i="2"/>
  <c r="X327" i="2"/>
  <c r="V327" i="2"/>
  <c r="T327" i="2"/>
  <c r="P327" i="2"/>
  <c r="BI326" i="2"/>
  <c r="BH326" i="2"/>
  <c r="BG326" i="2"/>
  <c r="BF326" i="2"/>
  <c r="X326" i="2"/>
  <c r="V326" i="2"/>
  <c r="T326" i="2"/>
  <c r="P326" i="2"/>
  <c r="BI325" i="2"/>
  <c r="BH325" i="2"/>
  <c r="BG325" i="2"/>
  <c r="BF325" i="2"/>
  <c r="X325" i="2"/>
  <c r="V325" i="2"/>
  <c r="T325" i="2"/>
  <c r="P325" i="2"/>
  <c r="BK325" i="2" s="1"/>
  <c r="BI324" i="2"/>
  <c r="BH324" i="2"/>
  <c r="BG324" i="2"/>
  <c r="BF324" i="2"/>
  <c r="X324" i="2"/>
  <c r="V324" i="2"/>
  <c r="T324" i="2"/>
  <c r="P324" i="2"/>
  <c r="K324" i="2" s="1"/>
  <c r="BE324" i="2" s="1"/>
  <c r="BI323" i="2"/>
  <c r="BH323" i="2"/>
  <c r="BG323" i="2"/>
  <c r="BF323" i="2"/>
  <c r="X323" i="2"/>
  <c r="V323" i="2"/>
  <c r="T323" i="2"/>
  <c r="P323" i="2"/>
  <c r="BI322" i="2"/>
  <c r="BH322" i="2"/>
  <c r="BG322" i="2"/>
  <c r="BF322" i="2"/>
  <c r="X322" i="2"/>
  <c r="V322" i="2"/>
  <c r="T322" i="2"/>
  <c r="P322" i="2"/>
  <c r="BI321" i="2"/>
  <c r="BH321" i="2"/>
  <c r="BG321" i="2"/>
  <c r="BF321" i="2"/>
  <c r="X321" i="2"/>
  <c r="V321" i="2"/>
  <c r="T321" i="2"/>
  <c r="P321" i="2"/>
  <c r="K321" i="2" s="1"/>
  <c r="BE321" i="2" s="1"/>
  <c r="BI320" i="2"/>
  <c r="BH320" i="2"/>
  <c r="BG320" i="2"/>
  <c r="BF320" i="2"/>
  <c r="X320" i="2"/>
  <c r="V320" i="2"/>
  <c r="T320" i="2"/>
  <c r="P320" i="2"/>
  <c r="K320" i="2" s="1"/>
  <c r="BE320" i="2" s="1"/>
  <c r="BI319" i="2"/>
  <c r="BH319" i="2"/>
  <c r="BG319" i="2"/>
  <c r="BF319" i="2"/>
  <c r="X319" i="2"/>
  <c r="V319" i="2"/>
  <c r="T319" i="2"/>
  <c r="P319" i="2"/>
  <c r="BI318" i="2"/>
  <c r="BH318" i="2"/>
  <c r="BG318" i="2"/>
  <c r="BF318" i="2"/>
  <c r="X318" i="2"/>
  <c r="V318" i="2"/>
  <c r="T318" i="2"/>
  <c r="P318" i="2"/>
  <c r="K318" i="2" s="1"/>
  <c r="BE318" i="2" s="1"/>
  <c r="BI317" i="2"/>
  <c r="BH317" i="2"/>
  <c r="BG317" i="2"/>
  <c r="BF317" i="2"/>
  <c r="X317" i="2"/>
  <c r="V317" i="2"/>
  <c r="T317" i="2"/>
  <c r="P317" i="2"/>
  <c r="K317" i="2" s="1"/>
  <c r="BE317" i="2" s="1"/>
  <c r="BI316" i="2"/>
  <c r="BH316" i="2"/>
  <c r="BG316" i="2"/>
  <c r="BF316" i="2"/>
  <c r="X316" i="2"/>
  <c r="V316" i="2"/>
  <c r="T316" i="2"/>
  <c r="P316" i="2"/>
  <c r="BK316" i="2" s="1"/>
  <c r="BI315" i="2"/>
  <c r="BH315" i="2"/>
  <c r="BG315" i="2"/>
  <c r="BF315" i="2"/>
  <c r="X315" i="2"/>
  <c r="V315" i="2"/>
  <c r="T315" i="2"/>
  <c r="P315" i="2"/>
  <c r="BI314" i="2"/>
  <c r="BH314" i="2"/>
  <c r="BG314" i="2"/>
  <c r="BF314" i="2"/>
  <c r="X314" i="2"/>
  <c r="V314" i="2"/>
  <c r="T314" i="2"/>
  <c r="P314" i="2"/>
  <c r="K314" i="2" s="1"/>
  <c r="BE314" i="2" s="1"/>
  <c r="BI313" i="2"/>
  <c r="BH313" i="2"/>
  <c r="BG313" i="2"/>
  <c r="BF313" i="2"/>
  <c r="X313" i="2"/>
  <c r="V313" i="2"/>
  <c r="T313" i="2"/>
  <c r="P313" i="2"/>
  <c r="BK313" i="2" s="1"/>
  <c r="BI312" i="2"/>
  <c r="BH312" i="2"/>
  <c r="BG312" i="2"/>
  <c r="BF312" i="2"/>
  <c r="X312" i="2"/>
  <c r="V312" i="2"/>
  <c r="T312" i="2"/>
  <c r="P312" i="2"/>
  <c r="BK312" i="2" s="1"/>
  <c r="BI311" i="2"/>
  <c r="BH311" i="2"/>
  <c r="BG311" i="2"/>
  <c r="BF311" i="2"/>
  <c r="X311" i="2"/>
  <c r="V311" i="2"/>
  <c r="T311" i="2"/>
  <c r="P311" i="2"/>
  <c r="BI308" i="2"/>
  <c r="BH308" i="2"/>
  <c r="BG308" i="2"/>
  <c r="BF308" i="2"/>
  <c r="X308" i="2"/>
  <c r="V308" i="2"/>
  <c r="T308" i="2"/>
  <c r="P308" i="2"/>
  <c r="BI306" i="2"/>
  <c r="BH306" i="2"/>
  <c r="BG306" i="2"/>
  <c r="BF306" i="2"/>
  <c r="X306" i="2"/>
  <c r="V306" i="2"/>
  <c r="T306" i="2"/>
  <c r="P306" i="2"/>
  <c r="BK306" i="2" s="1"/>
  <c r="BI305" i="2"/>
  <c r="BH305" i="2"/>
  <c r="BG305" i="2"/>
  <c r="BF305" i="2"/>
  <c r="X305" i="2"/>
  <c r="V305" i="2"/>
  <c r="T305" i="2"/>
  <c r="P305" i="2"/>
  <c r="BK305" i="2" s="1"/>
  <c r="BI304" i="2"/>
  <c r="BH304" i="2"/>
  <c r="BG304" i="2"/>
  <c r="BF304" i="2"/>
  <c r="X304" i="2"/>
  <c r="V304" i="2"/>
  <c r="T304" i="2"/>
  <c r="P304" i="2"/>
  <c r="BI303" i="2"/>
  <c r="BH303" i="2"/>
  <c r="BG303" i="2"/>
  <c r="BF303" i="2"/>
  <c r="X303" i="2"/>
  <c r="V303" i="2"/>
  <c r="T303" i="2"/>
  <c r="P303" i="2"/>
  <c r="K303" i="2" s="1"/>
  <c r="BE303" i="2" s="1"/>
  <c r="BI302" i="2"/>
  <c r="BH302" i="2"/>
  <c r="BG302" i="2"/>
  <c r="BF302" i="2"/>
  <c r="X302" i="2"/>
  <c r="V302" i="2"/>
  <c r="T302" i="2"/>
  <c r="P302" i="2"/>
  <c r="BK302" i="2" s="1"/>
  <c r="BI301" i="2"/>
  <c r="BH301" i="2"/>
  <c r="BG301" i="2"/>
  <c r="BF301" i="2"/>
  <c r="X301" i="2"/>
  <c r="V301" i="2"/>
  <c r="T301" i="2"/>
  <c r="P301" i="2"/>
  <c r="K301" i="2" s="1"/>
  <c r="BE301" i="2" s="1"/>
  <c r="BI300" i="2"/>
  <c r="BH300" i="2"/>
  <c r="BG300" i="2"/>
  <c r="BF300" i="2"/>
  <c r="X300" i="2"/>
  <c r="V300" i="2"/>
  <c r="T300" i="2"/>
  <c r="P300" i="2"/>
  <c r="BI299" i="2"/>
  <c r="BH299" i="2"/>
  <c r="BG299" i="2"/>
  <c r="BF299" i="2"/>
  <c r="X299" i="2"/>
  <c r="V299" i="2"/>
  <c r="T299" i="2"/>
  <c r="P299" i="2"/>
  <c r="K299" i="2" s="1"/>
  <c r="BE299" i="2" s="1"/>
  <c r="BI298" i="2"/>
  <c r="BH298" i="2"/>
  <c r="BG298" i="2"/>
  <c r="BF298" i="2"/>
  <c r="X298" i="2"/>
  <c r="V298" i="2"/>
  <c r="T298" i="2"/>
  <c r="P298" i="2"/>
  <c r="BK298" i="2" s="1"/>
  <c r="BI297" i="2"/>
  <c r="BH297" i="2"/>
  <c r="BG297" i="2"/>
  <c r="BF297" i="2"/>
  <c r="X297" i="2"/>
  <c r="V297" i="2"/>
  <c r="T297" i="2"/>
  <c r="P297" i="2"/>
  <c r="BI296" i="2"/>
  <c r="BH296" i="2"/>
  <c r="BG296" i="2"/>
  <c r="BF296" i="2"/>
  <c r="X296" i="2"/>
  <c r="V296" i="2"/>
  <c r="T296" i="2"/>
  <c r="P296" i="2"/>
  <c r="BI295" i="2"/>
  <c r="BH295" i="2"/>
  <c r="BG295" i="2"/>
  <c r="BF295" i="2"/>
  <c r="X295" i="2"/>
  <c r="V295" i="2"/>
  <c r="T295" i="2"/>
  <c r="P295" i="2"/>
  <c r="K295" i="2" s="1"/>
  <c r="BE295" i="2" s="1"/>
  <c r="BI294" i="2"/>
  <c r="BH294" i="2"/>
  <c r="BG294" i="2"/>
  <c r="BF294" i="2"/>
  <c r="X294" i="2"/>
  <c r="V294" i="2"/>
  <c r="T294" i="2"/>
  <c r="P294" i="2"/>
  <c r="BI293" i="2"/>
  <c r="BH293" i="2"/>
  <c r="BG293" i="2"/>
  <c r="BF293" i="2"/>
  <c r="X293" i="2"/>
  <c r="V293" i="2"/>
  <c r="T293" i="2"/>
  <c r="P293" i="2"/>
  <c r="BI292" i="2"/>
  <c r="BH292" i="2"/>
  <c r="BG292" i="2"/>
  <c r="BF292" i="2"/>
  <c r="X292" i="2"/>
  <c r="V292" i="2"/>
  <c r="T292" i="2"/>
  <c r="P292" i="2"/>
  <c r="BI291" i="2"/>
  <c r="BH291" i="2"/>
  <c r="BG291" i="2"/>
  <c r="BF291" i="2"/>
  <c r="X291" i="2"/>
  <c r="V291" i="2"/>
  <c r="T291" i="2"/>
  <c r="P291" i="2"/>
  <c r="BK291" i="2" s="1"/>
  <c r="BI290" i="2"/>
  <c r="BH290" i="2"/>
  <c r="BG290" i="2"/>
  <c r="BF290" i="2"/>
  <c r="X290" i="2"/>
  <c r="V290" i="2"/>
  <c r="T290" i="2"/>
  <c r="P290" i="2"/>
  <c r="K290" i="2" s="1"/>
  <c r="BE290" i="2" s="1"/>
  <c r="BI289" i="2"/>
  <c r="BH289" i="2"/>
  <c r="BG289" i="2"/>
  <c r="BF289" i="2"/>
  <c r="X289" i="2"/>
  <c r="V289" i="2"/>
  <c r="T289" i="2"/>
  <c r="P289" i="2"/>
  <c r="BI288" i="2"/>
  <c r="BH288" i="2"/>
  <c r="BG288" i="2"/>
  <c r="BF288" i="2"/>
  <c r="X288" i="2"/>
  <c r="V288" i="2"/>
  <c r="T288" i="2"/>
  <c r="P288" i="2"/>
  <c r="BI287" i="2"/>
  <c r="BH287" i="2"/>
  <c r="BG287" i="2"/>
  <c r="BF287" i="2"/>
  <c r="X287" i="2"/>
  <c r="V287" i="2"/>
  <c r="T287" i="2"/>
  <c r="P287" i="2"/>
  <c r="BI286" i="2"/>
  <c r="BH286" i="2"/>
  <c r="BG286" i="2"/>
  <c r="BF286" i="2"/>
  <c r="X286" i="2"/>
  <c r="V286" i="2"/>
  <c r="T286" i="2"/>
  <c r="P286" i="2"/>
  <c r="K286" i="2" s="1"/>
  <c r="BE286" i="2" s="1"/>
  <c r="BI285" i="2"/>
  <c r="BH285" i="2"/>
  <c r="BG285" i="2"/>
  <c r="BF285" i="2"/>
  <c r="X285" i="2"/>
  <c r="V285" i="2"/>
  <c r="T285" i="2"/>
  <c r="P285" i="2"/>
  <c r="K285" i="2" s="1"/>
  <c r="BE285" i="2" s="1"/>
  <c r="BI284" i="2"/>
  <c r="BH284" i="2"/>
  <c r="BG284" i="2"/>
  <c r="BF284" i="2"/>
  <c r="X284" i="2"/>
  <c r="V284" i="2"/>
  <c r="T284" i="2"/>
  <c r="P284" i="2"/>
  <c r="BI283" i="2"/>
  <c r="BH283" i="2"/>
  <c r="BG283" i="2"/>
  <c r="BF283" i="2"/>
  <c r="X283" i="2"/>
  <c r="V283" i="2"/>
  <c r="T283" i="2"/>
  <c r="P283" i="2"/>
  <c r="BK283" i="2" s="1"/>
  <c r="BI282" i="2"/>
  <c r="BH282" i="2"/>
  <c r="BG282" i="2"/>
  <c r="BF282" i="2"/>
  <c r="X282" i="2"/>
  <c r="V282" i="2"/>
  <c r="T282" i="2"/>
  <c r="P282" i="2"/>
  <c r="BK282" i="2" s="1"/>
  <c r="BI281" i="2"/>
  <c r="BH281" i="2"/>
  <c r="BG281" i="2"/>
  <c r="BF281" i="2"/>
  <c r="X281" i="2"/>
  <c r="V281" i="2"/>
  <c r="T281" i="2"/>
  <c r="P281" i="2"/>
  <c r="K281" i="2" s="1"/>
  <c r="BE281" i="2" s="1"/>
  <c r="BI280" i="2"/>
  <c r="BH280" i="2"/>
  <c r="BG280" i="2"/>
  <c r="BF280" i="2"/>
  <c r="X280" i="2"/>
  <c r="V280" i="2"/>
  <c r="T280" i="2"/>
  <c r="P280" i="2"/>
  <c r="BI279" i="2"/>
  <c r="BH279" i="2"/>
  <c r="BG279" i="2"/>
  <c r="BF279" i="2"/>
  <c r="X279" i="2"/>
  <c r="V279" i="2"/>
  <c r="T279" i="2"/>
  <c r="P279" i="2"/>
  <c r="BK279" i="2" s="1"/>
  <c r="BI278" i="2"/>
  <c r="BH278" i="2"/>
  <c r="BG278" i="2"/>
  <c r="BF278" i="2"/>
  <c r="X278" i="2"/>
  <c r="V278" i="2"/>
  <c r="T278" i="2"/>
  <c r="P278" i="2"/>
  <c r="BK278" i="2" s="1"/>
  <c r="BI275" i="2"/>
  <c r="BH275" i="2"/>
  <c r="BG275" i="2"/>
  <c r="BF275" i="2"/>
  <c r="X275" i="2"/>
  <c r="V275" i="2"/>
  <c r="T275" i="2"/>
  <c r="P275" i="2"/>
  <c r="BI273" i="2"/>
  <c r="BH273" i="2"/>
  <c r="BG273" i="2"/>
  <c r="BF273" i="2"/>
  <c r="X273" i="2"/>
  <c r="V273" i="2"/>
  <c r="T273" i="2"/>
  <c r="P273" i="2"/>
  <c r="BI268" i="2"/>
  <c r="BH268" i="2"/>
  <c r="BG268" i="2"/>
  <c r="BF268" i="2"/>
  <c r="X268" i="2"/>
  <c r="V268" i="2"/>
  <c r="T268" i="2"/>
  <c r="P268" i="2"/>
  <c r="K268" i="2" s="1"/>
  <c r="BE268" i="2" s="1"/>
  <c r="BI266" i="2"/>
  <c r="BH266" i="2"/>
  <c r="BG266" i="2"/>
  <c r="BF266" i="2"/>
  <c r="X266" i="2"/>
  <c r="V266" i="2"/>
  <c r="T266" i="2"/>
  <c r="P266" i="2"/>
  <c r="K266" i="2" s="1"/>
  <c r="BE266" i="2" s="1"/>
  <c r="BI261" i="2"/>
  <c r="BH261" i="2"/>
  <c r="BG261" i="2"/>
  <c r="BF261" i="2"/>
  <c r="X261" i="2"/>
  <c r="V261" i="2"/>
  <c r="T261" i="2"/>
  <c r="P261" i="2"/>
  <c r="BK261" i="2" s="1"/>
  <c r="BI259" i="2"/>
  <c r="BH259" i="2"/>
  <c r="BG259" i="2"/>
  <c r="BF259" i="2"/>
  <c r="X259" i="2"/>
  <c r="V259" i="2"/>
  <c r="T259" i="2"/>
  <c r="P259" i="2"/>
  <c r="BI258" i="2"/>
  <c r="BH258" i="2"/>
  <c r="BG258" i="2"/>
  <c r="BF258" i="2"/>
  <c r="X258" i="2"/>
  <c r="V258" i="2"/>
  <c r="T258" i="2"/>
  <c r="P258" i="2"/>
  <c r="K258" i="2" s="1"/>
  <c r="BE258" i="2" s="1"/>
  <c r="BI256" i="2"/>
  <c r="BH256" i="2"/>
  <c r="BG256" i="2"/>
  <c r="BF256" i="2"/>
  <c r="X256" i="2"/>
  <c r="V256" i="2"/>
  <c r="T256" i="2"/>
  <c r="P256" i="2"/>
  <c r="K256" i="2" s="1"/>
  <c r="BE256" i="2" s="1"/>
  <c r="BI255" i="2"/>
  <c r="BH255" i="2"/>
  <c r="BG255" i="2"/>
  <c r="BF255" i="2"/>
  <c r="X255" i="2"/>
  <c r="V255" i="2"/>
  <c r="T255" i="2"/>
  <c r="P255" i="2"/>
  <c r="K255" i="2" s="1"/>
  <c r="BE255" i="2" s="1"/>
  <c r="BI254" i="2"/>
  <c r="BH254" i="2"/>
  <c r="BG254" i="2"/>
  <c r="BF254" i="2"/>
  <c r="X254" i="2"/>
  <c r="V254" i="2"/>
  <c r="T254" i="2"/>
  <c r="P254" i="2"/>
  <c r="BI253" i="2"/>
  <c r="BH253" i="2"/>
  <c r="BG253" i="2"/>
  <c r="BF253" i="2"/>
  <c r="X253" i="2"/>
  <c r="V253" i="2"/>
  <c r="T253" i="2"/>
  <c r="P253" i="2"/>
  <c r="K253" i="2" s="1"/>
  <c r="BE253" i="2" s="1"/>
  <c r="BI252" i="2"/>
  <c r="BH252" i="2"/>
  <c r="BG252" i="2"/>
  <c r="BF252" i="2"/>
  <c r="X252" i="2"/>
  <c r="V252" i="2"/>
  <c r="T252" i="2"/>
  <c r="P252" i="2"/>
  <c r="BK252" i="2" s="1"/>
  <c r="BI248" i="2"/>
  <c r="BH248" i="2"/>
  <c r="BG248" i="2"/>
  <c r="BF248" i="2"/>
  <c r="X248" i="2"/>
  <c r="V248" i="2"/>
  <c r="T248" i="2"/>
  <c r="P248" i="2"/>
  <c r="BK248" i="2" s="1"/>
  <c r="BI247" i="2"/>
  <c r="BH247" i="2"/>
  <c r="BG247" i="2"/>
  <c r="BF247" i="2"/>
  <c r="X247" i="2"/>
  <c r="V247" i="2"/>
  <c r="T247" i="2"/>
  <c r="P247" i="2"/>
  <c r="BI243" i="2"/>
  <c r="BH243" i="2"/>
  <c r="BG243" i="2"/>
  <c r="BF243" i="2"/>
  <c r="X243" i="2"/>
  <c r="V243" i="2"/>
  <c r="T243" i="2"/>
  <c r="P243" i="2"/>
  <c r="BK243" i="2" s="1"/>
  <c r="BI242" i="2"/>
  <c r="BH242" i="2"/>
  <c r="BG242" i="2"/>
  <c r="BF242" i="2"/>
  <c r="X242" i="2"/>
  <c r="V242" i="2"/>
  <c r="T242" i="2"/>
  <c r="P242" i="2"/>
  <c r="BK242" i="2" s="1"/>
  <c r="BI240" i="2"/>
  <c r="BH240" i="2"/>
  <c r="BG240" i="2"/>
  <c r="BF240" i="2"/>
  <c r="X240" i="2"/>
  <c r="V240" i="2"/>
  <c r="T240" i="2"/>
  <c r="P240" i="2"/>
  <c r="K240" i="2" s="1"/>
  <c r="BE240" i="2" s="1"/>
  <c r="BI239" i="2"/>
  <c r="BH239" i="2"/>
  <c r="BG239" i="2"/>
  <c r="BF239" i="2"/>
  <c r="X239" i="2"/>
  <c r="V239" i="2"/>
  <c r="T239" i="2"/>
  <c r="P239" i="2"/>
  <c r="BI237" i="2"/>
  <c r="BH237" i="2"/>
  <c r="BG237" i="2"/>
  <c r="BF237" i="2"/>
  <c r="X237" i="2"/>
  <c r="V237" i="2"/>
  <c r="T237" i="2"/>
  <c r="P237" i="2"/>
  <c r="K237" i="2" s="1"/>
  <c r="BE237" i="2" s="1"/>
  <c r="BI236" i="2"/>
  <c r="BH236" i="2"/>
  <c r="BG236" i="2"/>
  <c r="BF236" i="2"/>
  <c r="X236" i="2"/>
  <c r="V236" i="2"/>
  <c r="T236" i="2"/>
  <c r="P236" i="2"/>
  <c r="BK236" i="2" s="1"/>
  <c r="BI234" i="2"/>
  <c r="BH234" i="2"/>
  <c r="BG234" i="2"/>
  <c r="BF234" i="2"/>
  <c r="X234" i="2"/>
  <c r="V234" i="2"/>
  <c r="T234" i="2"/>
  <c r="P234" i="2"/>
  <c r="BI233" i="2"/>
  <c r="BH233" i="2"/>
  <c r="BG233" i="2"/>
  <c r="BF233" i="2"/>
  <c r="X233" i="2"/>
  <c r="V233" i="2"/>
  <c r="T233" i="2"/>
  <c r="P233" i="2"/>
  <c r="BI231" i="2"/>
  <c r="BH231" i="2"/>
  <c r="BG231" i="2"/>
  <c r="BF231" i="2"/>
  <c r="X231" i="2"/>
  <c r="V231" i="2"/>
  <c r="T231" i="2"/>
  <c r="P231" i="2"/>
  <c r="BI226" i="2"/>
  <c r="BH226" i="2"/>
  <c r="BG226" i="2"/>
  <c r="BF226" i="2"/>
  <c r="X226" i="2"/>
  <c r="V226" i="2"/>
  <c r="T226" i="2"/>
  <c r="P226" i="2"/>
  <c r="BK226" i="2" s="1"/>
  <c r="BI223" i="2"/>
  <c r="BH223" i="2"/>
  <c r="BG223" i="2"/>
  <c r="BF223" i="2"/>
  <c r="X223" i="2"/>
  <c r="V223" i="2"/>
  <c r="T223" i="2"/>
  <c r="P223" i="2"/>
  <c r="K223" i="2" s="1"/>
  <c r="BE223" i="2" s="1"/>
  <c r="BI220" i="2"/>
  <c r="BH220" i="2"/>
  <c r="BG220" i="2"/>
  <c r="BF220" i="2"/>
  <c r="X220" i="2"/>
  <c r="V220" i="2"/>
  <c r="T220" i="2"/>
  <c r="P220" i="2"/>
  <c r="BI218" i="2"/>
  <c r="BH218" i="2"/>
  <c r="BG218" i="2"/>
  <c r="BF218" i="2"/>
  <c r="X218" i="2"/>
  <c r="V218" i="2"/>
  <c r="T218" i="2"/>
  <c r="P218" i="2"/>
  <c r="BI216" i="2"/>
  <c r="BH216" i="2"/>
  <c r="BG216" i="2"/>
  <c r="BF216" i="2"/>
  <c r="X216" i="2"/>
  <c r="V216" i="2"/>
  <c r="T216" i="2"/>
  <c r="P216" i="2"/>
  <c r="BK216" i="2" s="1"/>
  <c r="BI213" i="2"/>
  <c r="BH213" i="2"/>
  <c r="BG213" i="2"/>
  <c r="BF213" i="2"/>
  <c r="X213" i="2"/>
  <c r="V213" i="2"/>
  <c r="T213" i="2"/>
  <c r="P213" i="2"/>
  <c r="BK213" i="2" s="1"/>
  <c r="BI210" i="2"/>
  <c r="BH210" i="2"/>
  <c r="BG210" i="2"/>
  <c r="BF210" i="2"/>
  <c r="X210" i="2"/>
  <c r="V210" i="2"/>
  <c r="T210" i="2"/>
  <c r="P210" i="2"/>
  <c r="BI208" i="2"/>
  <c r="BH208" i="2"/>
  <c r="BG208" i="2"/>
  <c r="BF208" i="2"/>
  <c r="X208" i="2"/>
  <c r="V208" i="2"/>
  <c r="T208" i="2"/>
  <c r="P208" i="2"/>
  <c r="BK208" i="2" s="1"/>
  <c r="BI207" i="2"/>
  <c r="BH207" i="2"/>
  <c r="BG207" i="2"/>
  <c r="BF207" i="2"/>
  <c r="X207" i="2"/>
  <c r="V207" i="2"/>
  <c r="T207" i="2"/>
  <c r="P207" i="2"/>
  <c r="K207" i="2" s="1"/>
  <c r="BE207" i="2" s="1"/>
  <c r="BI204" i="2"/>
  <c r="BH204" i="2"/>
  <c r="BG204" i="2"/>
  <c r="BF204" i="2"/>
  <c r="X204" i="2"/>
  <c r="V204" i="2"/>
  <c r="T204" i="2"/>
  <c r="P204" i="2"/>
  <c r="BI202" i="2"/>
  <c r="BH202" i="2"/>
  <c r="BG202" i="2"/>
  <c r="BF202" i="2"/>
  <c r="X202" i="2"/>
  <c r="V202" i="2"/>
  <c r="T202" i="2"/>
  <c r="P202" i="2"/>
  <c r="BI200" i="2"/>
  <c r="BH200" i="2"/>
  <c r="BG200" i="2"/>
  <c r="BF200" i="2"/>
  <c r="X200" i="2"/>
  <c r="V200" i="2"/>
  <c r="T200" i="2"/>
  <c r="P200" i="2"/>
  <c r="BI197" i="2"/>
  <c r="BH197" i="2"/>
  <c r="BG197" i="2"/>
  <c r="BF197" i="2"/>
  <c r="X197" i="2"/>
  <c r="V197" i="2"/>
  <c r="T197" i="2"/>
  <c r="P197" i="2"/>
  <c r="BK197" i="2" s="1"/>
  <c r="BI194" i="2"/>
  <c r="BH194" i="2"/>
  <c r="BG194" i="2"/>
  <c r="BF194" i="2"/>
  <c r="X194" i="2"/>
  <c r="V194" i="2"/>
  <c r="T194" i="2"/>
  <c r="P194" i="2"/>
  <c r="BI193" i="2"/>
  <c r="BH193" i="2"/>
  <c r="BG193" i="2"/>
  <c r="BF193" i="2"/>
  <c r="X193" i="2"/>
  <c r="V193" i="2"/>
  <c r="T193" i="2"/>
  <c r="P193" i="2"/>
  <c r="BI189" i="2"/>
  <c r="BH189" i="2"/>
  <c r="BG189" i="2"/>
  <c r="BF189" i="2"/>
  <c r="X189" i="2"/>
  <c r="V189" i="2"/>
  <c r="T189" i="2"/>
  <c r="P189" i="2"/>
  <c r="K189" i="2" s="1"/>
  <c r="BE189" i="2" s="1"/>
  <c r="BI187" i="2"/>
  <c r="BH187" i="2"/>
  <c r="BG187" i="2"/>
  <c r="BF187" i="2"/>
  <c r="X187" i="2"/>
  <c r="V187" i="2"/>
  <c r="T187" i="2"/>
  <c r="P187" i="2"/>
  <c r="K187" i="2" s="1"/>
  <c r="BE187" i="2" s="1"/>
  <c r="BI186" i="2"/>
  <c r="BH186" i="2"/>
  <c r="BG186" i="2"/>
  <c r="BF186" i="2"/>
  <c r="X186" i="2"/>
  <c r="V186" i="2"/>
  <c r="T186" i="2"/>
  <c r="P186" i="2"/>
  <c r="K186" i="2" s="1"/>
  <c r="BE186" i="2" s="1"/>
  <c r="BI185" i="2"/>
  <c r="BH185" i="2"/>
  <c r="BG185" i="2"/>
  <c r="BF185" i="2"/>
  <c r="X185" i="2"/>
  <c r="V185" i="2"/>
  <c r="T185" i="2"/>
  <c r="P185" i="2"/>
  <c r="BI184" i="2"/>
  <c r="BH184" i="2"/>
  <c r="BG184" i="2"/>
  <c r="BF184" i="2"/>
  <c r="X184" i="2"/>
  <c r="V184" i="2"/>
  <c r="T184" i="2"/>
  <c r="P184" i="2"/>
  <c r="BI183" i="2"/>
  <c r="BH183" i="2"/>
  <c r="BG183" i="2"/>
  <c r="BF183" i="2"/>
  <c r="X183" i="2"/>
  <c r="V183" i="2"/>
  <c r="T183" i="2"/>
  <c r="P183" i="2"/>
  <c r="K183" i="2" s="1"/>
  <c r="BE183" i="2" s="1"/>
  <c r="BI182" i="2"/>
  <c r="BH182" i="2"/>
  <c r="BG182" i="2"/>
  <c r="BF182" i="2"/>
  <c r="X182" i="2"/>
  <c r="V182" i="2"/>
  <c r="T182" i="2"/>
  <c r="P182" i="2"/>
  <c r="BK182" i="2" s="1"/>
  <c r="BI181" i="2"/>
  <c r="BH181" i="2"/>
  <c r="BG181" i="2"/>
  <c r="BF181" i="2"/>
  <c r="X181" i="2"/>
  <c r="V181" i="2"/>
  <c r="T181" i="2"/>
  <c r="P181" i="2"/>
  <c r="BI180" i="2"/>
  <c r="BH180" i="2"/>
  <c r="BG180" i="2"/>
  <c r="BF180" i="2"/>
  <c r="X180" i="2"/>
  <c r="V180" i="2"/>
  <c r="T180" i="2"/>
  <c r="P180" i="2"/>
  <c r="BK180" i="2" s="1"/>
  <c r="BI179" i="2"/>
  <c r="BH179" i="2"/>
  <c r="BG179" i="2"/>
  <c r="BF179" i="2"/>
  <c r="X179" i="2"/>
  <c r="V179" i="2"/>
  <c r="T179" i="2"/>
  <c r="P179" i="2"/>
  <c r="BK179" i="2" s="1"/>
  <c r="BI178" i="2"/>
  <c r="BH178" i="2"/>
  <c r="BG178" i="2"/>
  <c r="BF178" i="2"/>
  <c r="X178" i="2"/>
  <c r="V178" i="2"/>
  <c r="T178" i="2"/>
  <c r="P178" i="2"/>
  <c r="BI177" i="2"/>
  <c r="BH177" i="2"/>
  <c r="BG177" i="2"/>
  <c r="BF177" i="2"/>
  <c r="X177" i="2"/>
  <c r="V177" i="2"/>
  <c r="T177" i="2"/>
  <c r="P177" i="2"/>
  <c r="BI176" i="2"/>
  <c r="BH176" i="2"/>
  <c r="BG176" i="2"/>
  <c r="BF176" i="2"/>
  <c r="X176" i="2"/>
  <c r="V176" i="2"/>
  <c r="T176" i="2"/>
  <c r="P176" i="2"/>
  <c r="BK176" i="2" s="1"/>
  <c r="BI175" i="2"/>
  <c r="BH175" i="2"/>
  <c r="BG175" i="2"/>
  <c r="BF175" i="2"/>
  <c r="X175" i="2"/>
  <c r="V175" i="2"/>
  <c r="T175" i="2"/>
  <c r="P175" i="2"/>
  <c r="BI174" i="2"/>
  <c r="BH174" i="2"/>
  <c r="BG174" i="2"/>
  <c r="BF174" i="2"/>
  <c r="X174" i="2"/>
  <c r="V174" i="2"/>
  <c r="T174" i="2"/>
  <c r="P174" i="2"/>
  <c r="K174" i="2" s="1"/>
  <c r="BE174" i="2" s="1"/>
  <c r="BI172" i="2"/>
  <c r="BH172" i="2"/>
  <c r="BG172" i="2"/>
  <c r="BF172" i="2"/>
  <c r="X172" i="2"/>
  <c r="V172" i="2"/>
  <c r="T172" i="2"/>
  <c r="P172" i="2"/>
  <c r="BI170" i="2"/>
  <c r="BH170" i="2"/>
  <c r="BG170" i="2"/>
  <c r="BF170" i="2"/>
  <c r="X170" i="2"/>
  <c r="V170" i="2"/>
  <c r="T170" i="2"/>
  <c r="P170" i="2"/>
  <c r="BI169" i="2"/>
  <c r="BH169" i="2"/>
  <c r="BG169" i="2"/>
  <c r="BF169" i="2"/>
  <c r="X169" i="2"/>
  <c r="V169" i="2"/>
  <c r="T169" i="2"/>
  <c r="P169" i="2"/>
  <c r="BK169" i="2" s="1"/>
  <c r="BI168" i="2"/>
  <c r="BH168" i="2"/>
  <c r="BG168" i="2"/>
  <c r="BF168" i="2"/>
  <c r="X168" i="2"/>
  <c r="V168" i="2"/>
  <c r="T168" i="2"/>
  <c r="P168" i="2"/>
  <c r="BK168" i="2" s="1"/>
  <c r="BI166" i="2"/>
  <c r="BH166" i="2"/>
  <c r="BG166" i="2"/>
  <c r="BF166" i="2"/>
  <c r="X166" i="2"/>
  <c r="V166" i="2"/>
  <c r="T166" i="2"/>
  <c r="P166" i="2"/>
  <c r="BI165" i="2"/>
  <c r="BH165" i="2"/>
  <c r="BG165" i="2"/>
  <c r="BF165" i="2"/>
  <c r="X165" i="2"/>
  <c r="V165" i="2"/>
  <c r="T165" i="2"/>
  <c r="P165" i="2"/>
  <c r="BI164" i="2"/>
  <c r="BH164" i="2"/>
  <c r="BG164" i="2"/>
  <c r="BF164" i="2"/>
  <c r="X164" i="2"/>
  <c r="V164" i="2"/>
  <c r="T164" i="2"/>
  <c r="P164" i="2"/>
  <c r="K164" i="2" s="1"/>
  <c r="BE164" i="2" s="1"/>
  <c r="BI163" i="2"/>
  <c r="BH163" i="2"/>
  <c r="BG163" i="2"/>
  <c r="BF163" i="2"/>
  <c r="X163" i="2"/>
  <c r="V163" i="2"/>
  <c r="T163" i="2"/>
  <c r="P163" i="2"/>
  <c r="BI162" i="2"/>
  <c r="BH162" i="2"/>
  <c r="BG162" i="2"/>
  <c r="BF162" i="2"/>
  <c r="X162" i="2"/>
  <c r="V162" i="2"/>
  <c r="T162" i="2"/>
  <c r="P162" i="2"/>
  <c r="BI161" i="2"/>
  <c r="BH161" i="2"/>
  <c r="BG161" i="2"/>
  <c r="BF161" i="2"/>
  <c r="X161" i="2"/>
  <c r="V161" i="2"/>
  <c r="T161" i="2"/>
  <c r="P161" i="2"/>
  <c r="K161" i="2" s="1"/>
  <c r="BE161" i="2" s="1"/>
  <c r="BI160" i="2"/>
  <c r="BH160" i="2"/>
  <c r="BG160" i="2"/>
  <c r="BF160" i="2"/>
  <c r="X160" i="2"/>
  <c r="V160" i="2"/>
  <c r="T160" i="2"/>
  <c r="P160" i="2"/>
  <c r="K160" i="2" s="1"/>
  <c r="BE160" i="2" s="1"/>
  <c r="BI159" i="2"/>
  <c r="BH159" i="2"/>
  <c r="BG159" i="2"/>
  <c r="BF159" i="2"/>
  <c r="X159" i="2"/>
  <c r="V159" i="2"/>
  <c r="T159" i="2"/>
  <c r="P159" i="2"/>
  <c r="K159" i="2" s="1"/>
  <c r="BE159" i="2" s="1"/>
  <c r="BI158" i="2"/>
  <c r="BH158" i="2"/>
  <c r="BG158" i="2"/>
  <c r="BF158" i="2"/>
  <c r="X158" i="2"/>
  <c r="V158" i="2"/>
  <c r="T158" i="2"/>
  <c r="P158" i="2"/>
  <c r="BI154" i="2"/>
  <c r="BH154" i="2"/>
  <c r="BG154" i="2"/>
  <c r="BF154" i="2"/>
  <c r="X154" i="2"/>
  <c r="V154" i="2"/>
  <c r="T154" i="2"/>
  <c r="P154" i="2"/>
  <c r="K154" i="2" s="1"/>
  <c r="BE154" i="2" s="1"/>
  <c r="BI151" i="2"/>
  <c r="BH151" i="2"/>
  <c r="BG151" i="2"/>
  <c r="BF151" i="2"/>
  <c r="X151" i="2"/>
  <c r="V151" i="2"/>
  <c r="T151" i="2"/>
  <c r="P151" i="2"/>
  <c r="BK151" i="2" s="1"/>
  <c r="BI149" i="2"/>
  <c r="BH149" i="2"/>
  <c r="BG149" i="2"/>
  <c r="BF149" i="2"/>
  <c r="X149" i="2"/>
  <c r="V149" i="2"/>
  <c r="T149" i="2"/>
  <c r="P149" i="2"/>
  <c r="BK149" i="2" s="1"/>
  <c r="BI146" i="2"/>
  <c r="BH146" i="2"/>
  <c r="BG146" i="2"/>
  <c r="BF146" i="2"/>
  <c r="X146" i="2"/>
  <c r="V146" i="2"/>
  <c r="T146" i="2"/>
  <c r="P146" i="2"/>
  <c r="BI144" i="2"/>
  <c r="BH144" i="2"/>
  <c r="BG144" i="2"/>
  <c r="BF144" i="2"/>
  <c r="X144" i="2"/>
  <c r="V144" i="2"/>
  <c r="T144" i="2"/>
  <c r="P144" i="2"/>
  <c r="F135" i="2"/>
  <c r="E133" i="2"/>
  <c r="BI120" i="2"/>
  <c r="BH120" i="2"/>
  <c r="BG120" i="2"/>
  <c r="BF120" i="2"/>
  <c r="BI119" i="2"/>
  <c r="BH119" i="2"/>
  <c r="BG119" i="2"/>
  <c r="BF119" i="2"/>
  <c r="BE119" i="2"/>
  <c r="BI118" i="2"/>
  <c r="BH118" i="2"/>
  <c r="BG118" i="2"/>
  <c r="BF118" i="2"/>
  <c r="BE118" i="2"/>
  <c r="BI117" i="2"/>
  <c r="BH117" i="2"/>
  <c r="BG117" i="2"/>
  <c r="BF117" i="2"/>
  <c r="BE117" i="2"/>
  <c r="BI116" i="2"/>
  <c r="BH116" i="2"/>
  <c r="BG116" i="2"/>
  <c r="BF116" i="2"/>
  <c r="BE116" i="2"/>
  <c r="BI115" i="2"/>
  <c r="BH115" i="2"/>
  <c r="BG115" i="2"/>
  <c r="BF115" i="2"/>
  <c r="BE115" i="2"/>
  <c r="F89" i="2"/>
  <c r="E87" i="2"/>
  <c r="J24" i="2"/>
  <c r="E24" i="2"/>
  <c r="J138" i="2"/>
  <c r="J23" i="2"/>
  <c r="J21" i="2"/>
  <c r="E21" i="2"/>
  <c r="J91" i="2"/>
  <c r="J20" i="2"/>
  <c r="J18" i="2"/>
  <c r="E18" i="2"/>
  <c r="F138" i="2" s="1"/>
  <c r="J17" i="2"/>
  <c r="J15" i="2"/>
  <c r="E15" i="2"/>
  <c r="F137" i="2"/>
  <c r="J14" i="2"/>
  <c r="J12" i="2"/>
  <c r="J135" i="2"/>
  <c r="E7" i="2"/>
  <c r="E131" i="2"/>
  <c r="L90" i="1"/>
  <c r="AM90" i="1"/>
  <c r="AM89" i="1"/>
  <c r="L89" i="1"/>
  <c r="AM87" i="1"/>
  <c r="L87" i="1"/>
  <c r="L85" i="1"/>
  <c r="L84" i="1"/>
  <c r="K239" i="2"/>
  <c r="BE239" i="2"/>
  <c r="R140" i="3"/>
  <c r="K142" i="3"/>
  <c r="BE142" i="3"/>
  <c r="R546" i="2"/>
  <c r="Q463" i="2"/>
  <c r="R328" i="2"/>
  <c r="R324" i="2"/>
  <c r="Q278" i="2"/>
  <c r="R516" i="2"/>
  <c r="R536" i="2"/>
  <c r="R454" i="2"/>
  <c r="R377" i="2"/>
  <c r="Q341" i="2"/>
  <c r="R281" i="2"/>
  <c r="Q204" i="2"/>
  <c r="R168" i="2"/>
  <c r="Q522" i="2"/>
  <c r="Q460" i="2"/>
  <c r="Q364" i="2"/>
  <c r="R331" i="2"/>
  <c r="Q302" i="2"/>
  <c r="Q186" i="2"/>
  <c r="R428" i="2"/>
  <c r="R380" i="2"/>
  <c r="R323" i="2"/>
  <c r="R306" i="2"/>
  <c r="Q210" i="2"/>
  <c r="Q162" i="2"/>
  <c r="Q439" i="2"/>
  <c r="Q469" i="2"/>
  <c r="R314" i="2"/>
  <c r="R242" i="2"/>
  <c r="Q213" i="2"/>
  <c r="Q168" i="2"/>
  <c r="R544" i="2"/>
  <c r="Q513" i="2"/>
  <c r="Q482" i="2"/>
  <c r="Q363" i="2"/>
  <c r="R379" i="2"/>
  <c r="Q396" i="2"/>
  <c r="Q383" i="2"/>
  <c r="R347" i="2"/>
  <c r="R289" i="2"/>
  <c r="R164" i="2"/>
  <c r="R144" i="2"/>
  <c r="Q254" i="2"/>
  <c r="Q144" i="2"/>
  <c r="Q256" i="2"/>
  <c r="R186" i="2"/>
  <c r="R414" i="2"/>
  <c r="K354" i="2"/>
  <c r="R223" i="2"/>
  <c r="R321" i="2"/>
  <c r="R286" i="2"/>
  <c r="R178" i="2"/>
  <c r="R473" i="2"/>
  <c r="Q388" i="2"/>
  <c r="Q317" i="2"/>
  <c r="Q297" i="2"/>
  <c r="R285" i="2"/>
  <c r="R200" i="2"/>
  <c r="Q165" i="2"/>
  <c r="R354" i="2"/>
  <c r="BK444" i="2"/>
  <c r="K177" i="2"/>
  <c r="BE177" i="2"/>
  <c r="K166" i="2"/>
  <c r="BE166" i="2" s="1"/>
  <c r="BK162" i="2"/>
  <c r="R143" i="3"/>
  <c r="Q134" i="3"/>
  <c r="K194" i="2"/>
  <c r="BE194" i="2"/>
  <c r="R513" i="2"/>
  <c r="R325" i="2"/>
  <c r="R297" i="2"/>
  <c r="Q234" i="2"/>
  <c r="Q508" i="2"/>
  <c r="R448" i="2"/>
  <c r="Q408" i="2"/>
  <c r="R348" i="2"/>
  <c r="Q216" i="2"/>
  <c r="Q541" i="2"/>
  <c r="Q414" i="2"/>
  <c r="Q516" i="2"/>
  <c r="Q474" i="2"/>
  <c r="Q356" i="2"/>
  <c r="Q304" i="2"/>
  <c r="R273" i="2"/>
  <c r="R174" i="2"/>
  <c r="R435" i="2"/>
  <c r="R405" i="2"/>
  <c r="R333" i="2"/>
  <c r="R302" i="2"/>
  <c r="Q208" i="2"/>
  <c r="R151" i="2"/>
  <c r="R386" i="2"/>
  <c r="Q496" i="2"/>
  <c r="Q372" i="2"/>
  <c r="R268" i="2"/>
  <c r="Q176" i="2"/>
  <c r="Q164" i="2"/>
  <c r="R542" i="2"/>
  <c r="Q365" i="2"/>
  <c r="Q373" i="2"/>
  <c r="Q375" i="2"/>
  <c r="Q379" i="2"/>
  <c r="R342" i="2"/>
  <c r="Q298" i="2"/>
  <c r="Q261" i="2"/>
  <c r="R182" i="2"/>
  <c r="Q160" i="2"/>
  <c r="R439" i="2"/>
  <c r="Q316" i="2"/>
  <c r="R258" i="2"/>
  <c r="Q193" i="2"/>
  <c r="R317" i="2"/>
  <c r="Q207" i="2"/>
  <c r="Q349" i="2"/>
  <c r="Q240" i="2"/>
  <c r="R194" i="2"/>
  <c r="Q324" i="2"/>
  <c r="Q275" i="2"/>
  <c r="Q187" i="2"/>
  <c r="Q146" i="2"/>
  <c r="Q357" i="2"/>
  <c r="Q325" i="2"/>
  <c r="R303" i="2"/>
  <c r="Q287" i="2"/>
  <c r="R243" i="2"/>
  <c r="R179" i="2"/>
  <c r="Q539" i="2"/>
  <c r="R519" i="2"/>
  <c r="R467" i="2"/>
  <c r="R304" i="2"/>
  <c r="R291" i="2"/>
  <c r="Q242" i="2"/>
  <c r="R207" i="2"/>
  <c r="Q180" i="2"/>
  <c r="R158" i="2"/>
  <c r="R301" i="2"/>
  <c r="R290" i="2"/>
  <c r="R208" i="2"/>
  <c r="R165" i="2"/>
  <c r="R396" i="2"/>
  <c r="Q351" i="2"/>
  <c r="Q323" i="2"/>
  <c r="Q189" i="2"/>
  <c r="R338" i="2"/>
  <c r="BK489" i="2"/>
  <c r="Q141" i="3"/>
  <c r="Q132" i="3"/>
  <c r="K140" i="3"/>
  <c r="BE140" i="3"/>
  <c r="BK542" i="2"/>
  <c r="K218" i="2"/>
  <c r="BE218" i="2"/>
  <c r="K493" i="2"/>
  <c r="BE493" i="2"/>
  <c r="K420" i="2"/>
  <c r="BE420" i="2"/>
  <c r="K352" i="2"/>
  <c r="BE352" i="2" s="1"/>
  <c r="BK202" i="2"/>
  <c r="R133" i="3"/>
  <c r="BK296" i="2"/>
  <c r="K327" i="2"/>
  <c r="BE327" i="2"/>
  <c r="K220" i="2"/>
  <c r="BE220" i="2"/>
  <c r="K184" i="2"/>
  <c r="BE184" i="2"/>
  <c r="Q142" i="3"/>
  <c r="Q135" i="3"/>
  <c r="BK146" i="2"/>
  <c r="BK408" i="2"/>
  <c r="BK474" i="2"/>
  <c r="K454" i="2"/>
  <c r="BE454" i="2"/>
  <c r="BK423" i="2"/>
  <c r="BK393" i="2"/>
  <c r="K358" i="2"/>
  <c r="BE358" i="2" s="1"/>
  <c r="K273" i="2"/>
  <c r="BE273" i="2"/>
  <c r="BK165" i="2"/>
  <c r="BK178" i="2"/>
  <c r="BK163" i="2"/>
  <c r="Q140" i="3"/>
  <c r="BK234" i="2"/>
  <c r="BK340" i="2"/>
  <c r="BK254" i="2"/>
  <c r="Q143" i="3"/>
  <c r="Q133" i="3"/>
  <c r="R134" i="3"/>
  <c r="R486" i="2"/>
  <c r="Q282" i="2"/>
  <c r="R502" i="2"/>
  <c r="R471" i="2"/>
  <c r="Q428" i="2"/>
  <c r="R388" i="2"/>
  <c r="Q328" i="2"/>
  <c r="R283" i="2"/>
  <c r="R187" i="2"/>
  <c r="Q538" i="2"/>
  <c r="R533" i="2"/>
  <c r="Q451" i="2"/>
  <c r="Q362" i="2"/>
  <c r="R315" i="2"/>
  <c r="R278" i="2"/>
  <c r="R364" i="2"/>
  <c r="R320" i="2"/>
  <c r="Q281" i="2"/>
  <c r="R253" i="2"/>
  <c r="R166" i="2"/>
  <c r="Q454" i="2"/>
  <c r="R318" i="2"/>
  <c r="R256" i="2"/>
  <c r="Q151" i="2"/>
  <c r="Q348" i="2"/>
  <c r="R231" i="2"/>
  <c r="Q170" i="2"/>
  <c r="R339" i="2"/>
  <c r="R254" i="2"/>
  <c r="R149" i="2"/>
  <c r="Q308" i="2"/>
  <c r="R255" i="2"/>
  <c r="Q182" i="2"/>
  <c r="R154" i="2"/>
  <c r="Q471" i="2"/>
  <c r="Q350" i="2"/>
  <c r="R334" i="2"/>
  <c r="R525" i="2"/>
  <c r="K548" i="2"/>
  <c r="BE548" i="2" s="1"/>
  <c r="K537" i="2"/>
  <c r="BE537" i="2"/>
  <c r="R511" i="2"/>
  <c r="Q288" i="2"/>
  <c r="Q493" i="2"/>
  <c r="Q369" i="2"/>
  <c r="R308" i="2"/>
  <c r="Q200" i="2"/>
  <c r="Q420" i="2"/>
  <c r="Q331" i="2"/>
  <c r="R185" i="2"/>
  <c r="Q431" i="2"/>
  <c r="R444" i="2"/>
  <c r="R183" i="2"/>
  <c r="R547" i="2"/>
  <c r="R493" i="2"/>
  <c r="R341" i="2"/>
  <c r="Q486" i="2"/>
  <c r="Q315" i="2"/>
  <c r="R423" i="2"/>
  <c r="R326" i="2"/>
  <c r="R177" i="2"/>
  <c r="Q340" i="2"/>
  <c r="Q292" i="2"/>
  <c r="R160" i="2"/>
  <c r="Q295" i="2"/>
  <c r="R240" i="2"/>
  <c r="Q377" i="2"/>
  <c r="R313" i="2"/>
  <c r="R216" i="2"/>
  <c r="R350" i="2"/>
  <c r="Q247" i="2"/>
  <c r="BK351" i="2"/>
  <c r="K319" i="2"/>
  <c r="BE319" i="2" s="1"/>
  <c r="K288" i="2"/>
  <c r="BE288" i="2" s="1"/>
  <c r="K300" i="2"/>
  <c r="BE300" i="2"/>
  <c r="K519" i="2"/>
  <c r="BE519" i="2"/>
  <c r="K467" i="2"/>
  <c r="BE467" i="2"/>
  <c r="BK347" i="2"/>
  <c r="K341" i="2"/>
  <c r="BE341" i="2"/>
  <c r="K170" i="2"/>
  <c r="BE170" i="2"/>
  <c r="BK322" i="2"/>
  <c r="K294" i="2"/>
  <c r="BE294" i="2" s="1"/>
  <c r="Q548" i="2"/>
  <c r="Q361" i="2"/>
  <c r="R322" i="2"/>
  <c r="R239" i="2"/>
  <c r="R522" i="2"/>
  <c r="Q537" i="2"/>
  <c r="Q416" i="2"/>
  <c r="R373" i="2"/>
  <c r="Q299" i="2"/>
  <c r="Q194" i="2"/>
  <c r="Q154" i="2"/>
  <c r="Q530" i="2"/>
  <c r="Q448" i="2"/>
  <c r="Q342" i="2"/>
  <c r="R312" i="2"/>
  <c r="Q284" i="2"/>
  <c r="R175" i="2"/>
  <c r="Q301" i="2"/>
  <c r="Q248" i="2"/>
  <c r="R162" i="2"/>
  <c r="Q435" i="2"/>
  <c r="Q285" i="2"/>
  <c r="R316" i="2"/>
  <c r="Q177" i="2"/>
  <c r="R360" i="2"/>
  <c r="Q286" i="2"/>
  <c r="R226" i="2"/>
  <c r="Q334" i="2"/>
  <c r="Q197" i="2"/>
  <c r="Q175" i="2"/>
  <c r="R460" i="2"/>
  <c r="R329" i="2"/>
  <c r="Q296" i="2"/>
  <c r="Q268" i="2"/>
  <c r="Q185" i="2"/>
  <c r="R416" i="2"/>
  <c r="R482" i="2"/>
  <c r="Q280" i="2"/>
  <c r="Q202" i="2"/>
  <c r="Q166" i="2"/>
  <c r="R375" i="2"/>
  <c r="R319" i="2"/>
  <c r="Q218" i="2"/>
  <c r="Q158" i="2"/>
  <c r="Q355" i="2"/>
  <c r="K351" i="2"/>
  <c r="Q291" i="2"/>
  <c r="R361" i="2"/>
  <c r="K323" i="2"/>
  <c r="BE323" i="2" s="1"/>
  <c r="BK508" i="2"/>
  <c r="BK231" i="2"/>
  <c r="K185" i="2"/>
  <c r="BE185" i="2" s="1"/>
  <c r="R135" i="3"/>
  <c r="Q139" i="3"/>
  <c r="BK133" i="3"/>
  <c r="BK355" i="2"/>
  <c r="BK326" i="2"/>
  <c r="K289" i="2"/>
  <c r="BE289" i="2"/>
  <c r="BK158" i="2"/>
  <c r="R136" i="3"/>
  <c r="K200" i="2"/>
  <c r="BE200" i="2"/>
  <c r="K144" i="2"/>
  <c r="BE144" i="2"/>
  <c r="R142" i="3"/>
  <c r="Q138" i="3"/>
  <c r="K311" i="2"/>
  <c r="BE311" i="2" s="1"/>
  <c r="K333" i="2"/>
  <c r="BE333" i="2" s="1"/>
  <c r="K210" i="2"/>
  <c r="BE210" i="2"/>
  <c r="BK181" i="2"/>
  <c r="R132" i="3"/>
  <c r="Q546" i="2"/>
  <c r="R298" i="2"/>
  <c r="Q525" i="2"/>
  <c r="R531" i="2"/>
  <c r="R293" i="2"/>
  <c r="Q220" i="2"/>
  <c r="R508" i="2"/>
  <c r="Q399" i="2"/>
  <c r="R305" i="2"/>
  <c r="R193" i="2"/>
  <c r="Q354" i="2"/>
  <c r="Q293" i="2"/>
  <c r="Q161" i="2"/>
  <c r="Q380" i="2"/>
  <c r="Q236" i="2"/>
  <c r="Q519" i="2"/>
  <c r="Q444" i="2"/>
  <c r="Q366" i="2"/>
  <c r="Q353" i="2"/>
  <c r="Q273" i="2"/>
  <c r="R202" i="2"/>
  <c r="R463" i="2"/>
  <c r="R266" i="2"/>
  <c r="Q393" i="2"/>
  <c r="R213" i="2"/>
  <c r="R359" i="2"/>
  <c r="R247" i="2"/>
  <c r="R161" i="2"/>
  <c r="R349" i="2"/>
  <c r="Q289" i="2"/>
  <c r="R189" i="2"/>
  <c r="R294" i="2"/>
  <c r="R234" i="2"/>
  <c r="Q169" i="2"/>
  <c r="Q333" i="2"/>
  <c r="R300" i="2"/>
  <c r="BK363" i="2"/>
  <c r="K304" i="2"/>
  <c r="BE304" i="2"/>
  <c r="BK204" i="2"/>
  <c r="BK360" i="2"/>
  <c r="BK287" i="2"/>
  <c r="BK343" i="2"/>
  <c r="BK233" i="2"/>
  <c r="BK193" i="2"/>
  <c r="BK172" i="2"/>
  <c r="R141" i="3"/>
  <c r="R138" i="3"/>
  <c r="Q529" i="2"/>
  <c r="R355" i="2"/>
  <c r="R287" i="2"/>
  <c r="R538" i="2"/>
  <c r="Q542" i="2"/>
  <c r="R469" i="2"/>
  <c r="Q405" i="2"/>
  <c r="Q347" i="2"/>
  <c r="Q326" i="2"/>
  <c r="Q243" i="2"/>
  <c r="R169" i="2"/>
  <c r="R431" i="2"/>
  <c r="Q329" i="2"/>
  <c r="R288" i="2"/>
  <c r="Q252" i="2"/>
  <c r="Q386" i="2"/>
  <c r="Q314" i="2"/>
  <c r="Q255" i="2"/>
  <c r="R181" i="2"/>
  <c r="R458" i="2"/>
  <c r="Q300" i="2"/>
  <c r="R236" i="2"/>
  <c r="R383" i="2"/>
  <c r="R220" i="2"/>
  <c r="Q159" i="2"/>
  <c r="R358" i="2"/>
  <c r="Q327" i="2"/>
  <c r="Q239" i="2"/>
  <c r="R530" i="2"/>
  <c r="Q294" i="2"/>
  <c r="R204" i="2"/>
  <c r="R163" i="2"/>
  <c r="Q359" i="2"/>
  <c r="Q306" i="2"/>
  <c r="Q259" i="2"/>
  <c r="Q339" i="2"/>
  <c r="K315" i="2"/>
  <c r="BE315" i="2"/>
  <c r="BK247" i="2"/>
  <c r="K536" i="2"/>
  <c r="BE536" i="2"/>
  <c r="K380" i="2"/>
  <c r="BE380" i="2"/>
  <c r="K284" i="2"/>
  <c r="BE284" i="2"/>
  <c r="Q136" i="3"/>
  <c r="K135" i="3"/>
  <c r="BE135" i="3"/>
  <c r="K375" i="2"/>
  <c r="BE375" i="2"/>
  <c r="BK293" i="2"/>
  <c r="BK502" i="2"/>
  <c r="K331" i="2"/>
  <c r="BE331" i="2" s="1"/>
  <c r="R541" i="2"/>
  <c r="R363" i="2"/>
  <c r="R299" i="2"/>
  <c r="Q467" i="2"/>
  <c r="R366" i="2"/>
  <c r="Q322" i="2"/>
  <c r="R218" i="2"/>
  <c r="Q423" i="2"/>
  <c r="Q489" i="2"/>
  <c r="Q290" i="2"/>
  <c r="Q253" i="2"/>
  <c r="Q174" i="2"/>
  <c r="R146" i="2"/>
  <c r="Q502" i="2"/>
  <c r="R368" i="2"/>
  <c r="R352" i="2"/>
  <c r="Q371" i="2"/>
  <c r="R357" i="2"/>
  <c r="Q321" i="2"/>
  <c r="Q266" i="2"/>
  <c r="Q178" i="2"/>
  <c r="Q149" i="2"/>
  <c r="R369" i="2"/>
  <c r="Q479" i="2"/>
  <c r="R280" i="2"/>
  <c r="K538" i="2"/>
  <c r="Q320" i="2"/>
  <c r="Q233" i="2"/>
  <c r="Q360" i="2"/>
  <c r="Q223" i="2"/>
  <c r="R474" i="2"/>
  <c r="Q319" i="2"/>
  <c r="R295" i="2"/>
  <c r="Q226" i="2"/>
  <c r="Q163" i="2"/>
  <c r="R537" i="2"/>
  <c r="R252" i="2"/>
  <c r="Q183" i="2"/>
  <c r="R159" i="2"/>
  <c r="R362" i="2"/>
  <c r="Q318" i="2"/>
  <c r="R233" i="2"/>
  <c r="R176" i="2"/>
  <c r="R529" i="2"/>
  <c r="Q352" i="2"/>
  <c r="Q312" i="2"/>
  <c r="R210" i="2"/>
  <c r="K368" i="2"/>
  <c r="BE368" i="2"/>
  <c r="BK439" i="2"/>
  <c r="K297" i="2"/>
  <c r="BE297" i="2"/>
  <c r="K275" i="2"/>
  <c r="BE275" i="2"/>
  <c r="K280" i="2"/>
  <c r="BE280" i="2" s="1"/>
  <c r="R139" i="3"/>
  <c r="Q544" i="2"/>
  <c r="R451" i="2"/>
  <c r="Q313" i="2"/>
  <c r="R279" i="2"/>
  <c r="R539" i="2"/>
  <c r="R479" i="2"/>
  <c r="R496" i="2"/>
  <c r="R420" i="2"/>
  <c r="R393" i="2"/>
  <c r="Q343" i="2"/>
  <c r="R327" i="2"/>
  <c r="Q279" i="2"/>
  <c r="R172" i="2"/>
  <c r="Q531" i="2"/>
  <c r="K408" i="2"/>
  <c r="R489" i="2"/>
  <c r="Q368" i="2"/>
  <c r="R340" i="2"/>
  <c r="R311" i="2"/>
  <c r="R275" i="2"/>
  <c r="R184" i="2"/>
  <c r="Q458" i="2"/>
  <c r="R365" i="2"/>
  <c r="Q311" i="2"/>
  <c r="Q237" i="2"/>
  <c r="Q184" i="2"/>
  <c r="AU94" i="1"/>
  <c r="R282" i="2"/>
  <c r="R237" i="2"/>
  <c r="R170" i="2"/>
  <c r="K547" i="2"/>
  <c r="Q511" i="2"/>
  <c r="R408" i="2"/>
  <c r="R356" i="2"/>
  <c r="R548" i="2"/>
  <c r="Q473" i="2"/>
  <c r="R351" i="2"/>
  <c r="R284" i="2"/>
  <c r="Q258" i="2"/>
  <c r="Q172" i="2"/>
  <c r="Q547" i="2"/>
  <c r="R371" i="2"/>
  <c r="R296" i="2"/>
  <c r="R248" i="2"/>
  <c r="R180" i="2"/>
  <c r="Q536" i="2"/>
  <c r="Q533" i="2"/>
  <c r="Q305" i="2"/>
  <c r="R292" i="2"/>
  <c r="Q283" i="2"/>
  <c r="Q231" i="2"/>
  <c r="Q181" i="2"/>
  <c r="Q179" i="2"/>
  <c r="R399" i="2"/>
  <c r="Q338" i="2"/>
  <c r="Q303" i="2"/>
  <c r="R259" i="2"/>
  <c r="R197" i="2"/>
  <c r="R372" i="2"/>
  <c r="R353" i="2"/>
  <c r="R343" i="2"/>
  <c r="R261" i="2"/>
  <c r="Q358" i="2"/>
  <c r="BK308" i="2"/>
  <c r="BK292" i="2"/>
  <c r="K259" i="2"/>
  <c r="BE259" i="2"/>
  <c r="K175" i="2"/>
  <c r="BE175" i="2"/>
  <c r="BK547" i="2"/>
  <c r="BK530" i="2"/>
  <c r="K359" i="2"/>
  <c r="BE359" i="2"/>
  <c r="K373" i="2"/>
  <c r="BE373" i="2"/>
  <c r="K151" i="2" l="1"/>
  <c r="K435" i="2"/>
  <c r="BK428" i="2"/>
  <c r="K544" i="2"/>
  <c r="BK342" i="2"/>
  <c r="BK399" i="2"/>
  <c r="BK356" i="2"/>
  <c r="K134" i="3"/>
  <c r="BE134" i="3" s="1"/>
  <c r="K136" i="3"/>
  <c r="BE136" i="3" s="1"/>
  <c r="Q171" i="2"/>
  <c r="I101" i="2"/>
  <c r="R153" i="2"/>
  <c r="J99" i="2"/>
  <c r="X171" i="2"/>
  <c r="X143" i="2"/>
  <c r="X153" i="2"/>
  <c r="T167" i="2"/>
  <c r="X167" i="2"/>
  <c r="T206" i="2"/>
  <c r="R206" i="2"/>
  <c r="J102" i="2"/>
  <c r="R230" i="2"/>
  <c r="J103" i="2"/>
  <c r="X230" i="2"/>
  <c r="Q230" i="2"/>
  <c r="I103" i="2" s="1"/>
  <c r="V241" i="2"/>
  <c r="X378" i="2"/>
  <c r="T378" i="2"/>
  <c r="R378" i="2"/>
  <c r="J105" i="2"/>
  <c r="Q241" i="2"/>
  <c r="I104" i="2"/>
  <c r="Q378" i="2"/>
  <c r="I105" i="2" s="1"/>
  <c r="V143" i="2"/>
  <c r="V153" i="2"/>
  <c r="R171" i="2"/>
  <c r="J101" i="2" s="1"/>
  <c r="X206" i="2"/>
  <c r="V230" i="2"/>
  <c r="V485" i="2"/>
  <c r="X528" i="2"/>
  <c r="X241" i="2"/>
  <c r="T485" i="2"/>
  <c r="T528" i="2"/>
  <c r="V535" i="2"/>
  <c r="V543" i="2"/>
  <c r="T143" i="2"/>
  <c r="T153" i="2"/>
  <c r="Q167" i="2"/>
  <c r="I100" i="2"/>
  <c r="R485" i="2"/>
  <c r="J106" i="2"/>
  <c r="R528" i="2"/>
  <c r="J107" i="2"/>
  <c r="R535" i="2"/>
  <c r="Q543" i="2"/>
  <c r="I111" i="2"/>
  <c r="Q143" i="2"/>
  <c r="Q153" i="2"/>
  <c r="I99" i="2"/>
  <c r="V167" i="2"/>
  <c r="R167" i="2"/>
  <c r="J100" i="2"/>
  <c r="V206" i="2"/>
  <c r="Q206" i="2"/>
  <c r="I102" i="2" s="1"/>
  <c r="T230" i="2"/>
  <c r="V378" i="2"/>
  <c r="Q485" i="2"/>
  <c r="I106" i="2"/>
  <c r="Q528" i="2"/>
  <c r="I107" i="2" s="1"/>
  <c r="X535" i="2"/>
  <c r="X534" i="2" s="1"/>
  <c r="T540" i="2"/>
  <c r="T543" i="2"/>
  <c r="X131" i="3"/>
  <c r="T171" i="2"/>
  <c r="T241" i="2"/>
  <c r="Q535" i="2"/>
  <c r="I109" i="2"/>
  <c r="V540" i="2"/>
  <c r="V534" i="2"/>
  <c r="Q540" i="2"/>
  <c r="I110" i="2"/>
  <c r="X543" i="2"/>
  <c r="T131" i="3"/>
  <c r="Q137" i="3"/>
  <c r="I99" i="3"/>
  <c r="R143" i="2"/>
  <c r="V171" i="2"/>
  <c r="R241" i="2"/>
  <c r="J104" i="2"/>
  <c r="X485" i="2"/>
  <c r="V528" i="2"/>
  <c r="T535" i="2"/>
  <c r="T534" i="2"/>
  <c r="X540" i="2"/>
  <c r="R540" i="2"/>
  <c r="J110" i="2"/>
  <c r="R543" i="2"/>
  <c r="J111" i="2"/>
  <c r="V131" i="3"/>
  <c r="V129" i="3" s="1"/>
  <c r="Q131" i="3"/>
  <c r="Q129" i="3"/>
  <c r="I96" i="3"/>
  <c r="K31" i="3"/>
  <c r="AS96" i="1"/>
  <c r="R131" i="3"/>
  <c r="T137" i="3"/>
  <c r="V137" i="3"/>
  <c r="X137" i="3"/>
  <c r="R137" i="3"/>
  <c r="R129" i="3" s="1"/>
  <c r="J96" i="3" s="1"/>
  <c r="K32" i="3" s="1"/>
  <c r="AT96" i="1" s="1"/>
  <c r="E119" i="3"/>
  <c r="F126" i="3"/>
  <c r="J91" i="3"/>
  <c r="J126" i="3"/>
  <c r="J89" i="3"/>
  <c r="F91" i="3"/>
  <c r="J137" i="2"/>
  <c r="F91" i="2"/>
  <c r="BE408" i="2"/>
  <c r="E85" i="2"/>
  <c r="J89" i="2"/>
  <c r="J92" i="2"/>
  <c r="F92" i="2"/>
  <c r="BE428" i="2"/>
  <c r="BE151" i="2"/>
  <c r="BE547" i="2"/>
  <c r="BE354" i="2"/>
  <c r="BE435" i="2"/>
  <c r="BE351" i="2"/>
  <c r="BE342" i="2"/>
  <c r="BE538" i="2"/>
  <c r="BE544" i="2"/>
  <c r="K531" i="2"/>
  <c r="BE531" i="2"/>
  <c r="K252" i="2"/>
  <c r="BE252" i="2"/>
  <c r="K292" i="2"/>
  <c r="BE292" i="2"/>
  <c r="BK327" i="2"/>
  <c r="BK463" i="2"/>
  <c r="K360" i="2"/>
  <c r="BE360" i="2" s="1"/>
  <c r="K508" i="2"/>
  <c r="BE508" i="2"/>
  <c r="BK548" i="2"/>
  <c r="BK543" i="2"/>
  <c r="K543" i="2"/>
  <c r="K111" i="2"/>
  <c r="K313" i="2"/>
  <c r="BE313" i="2"/>
  <c r="F41" i="3"/>
  <c r="BF96" i="1"/>
  <c r="BF94" i="1" s="1"/>
  <c r="W33" i="1" s="1"/>
  <c r="K233" i="2"/>
  <c r="BE233" i="2" s="1"/>
  <c r="BK160" i="2"/>
  <c r="BK223" i="2"/>
  <c r="BK166" i="2"/>
  <c r="BK194" i="2"/>
  <c r="K363" i="2"/>
  <c r="BE363" i="2"/>
  <c r="BK536" i="2"/>
  <c r="K216" i="2"/>
  <c r="BE216" i="2"/>
  <c r="BK375" i="2"/>
  <c r="BK496" i="2"/>
  <c r="BK207" i="2"/>
  <c r="BK341" i="2"/>
  <c r="K542" i="2"/>
  <c r="BE542" i="2"/>
  <c r="K486" i="2"/>
  <c r="BE486" i="2"/>
  <c r="K502" i="2"/>
  <c r="BE502" i="2"/>
  <c r="K143" i="3"/>
  <c r="BE143" i="3"/>
  <c r="BK140" i="3"/>
  <c r="F39" i="2"/>
  <c r="BD95" i="1" s="1"/>
  <c r="BK369" i="2"/>
  <c r="K287" i="2"/>
  <c r="BE287" i="2"/>
  <c r="K347" i="2"/>
  <c r="BE347" i="2"/>
  <c r="K236" i="2"/>
  <c r="BE236" i="2"/>
  <c r="BK373" i="2"/>
  <c r="BK318" i="2"/>
  <c r="K282" i="2"/>
  <c r="BE282" i="2"/>
  <c r="BK339" i="2"/>
  <c r="K248" i="2"/>
  <c r="BE248" i="2"/>
  <c r="K278" i="2"/>
  <c r="BE278" i="2" s="1"/>
  <c r="BK451" i="2"/>
  <c r="K516" i="2"/>
  <c r="BE516" i="2"/>
  <c r="BK333" i="2"/>
  <c r="BK383" i="2"/>
  <c r="BK353" i="2"/>
  <c r="K146" i="2"/>
  <c r="BE146" i="2"/>
  <c r="BK482" i="2"/>
  <c r="K226" i="2"/>
  <c r="BE226" i="2"/>
  <c r="BK187" i="2"/>
  <c r="BK319" i="2"/>
  <c r="BK161" i="2"/>
  <c r="K423" i="2"/>
  <c r="BE423" i="2"/>
  <c r="K178" i="2"/>
  <c r="BE178" i="2"/>
  <c r="K234" i="2"/>
  <c r="BE234" i="2"/>
  <c r="BK405" i="2"/>
  <c r="BK493" i="2"/>
  <c r="K325" i="2"/>
  <c r="BE325" i="2" s="1"/>
  <c r="BK154" i="2"/>
  <c r="BK284" i="2"/>
  <c r="K386" i="2"/>
  <c r="BE386" i="2"/>
  <c r="BK303" i="2"/>
  <c r="BK357" i="2"/>
  <c r="BK368" i="2"/>
  <c r="BK275" i="2"/>
  <c r="BK189" i="2"/>
  <c r="K479" i="2"/>
  <c r="BE479" i="2"/>
  <c r="K474" i="2"/>
  <c r="BE474" i="2"/>
  <c r="K213" i="2"/>
  <c r="BE213" i="2"/>
  <c r="K334" i="2"/>
  <c r="BE334" i="2"/>
  <c r="K329" i="2"/>
  <c r="BE329" i="2"/>
  <c r="BK537" i="2"/>
  <c r="K279" i="2"/>
  <c r="BE279" i="2"/>
  <c r="BK454" i="2"/>
  <c r="K316" i="2"/>
  <c r="BE316" i="2"/>
  <c r="BK525" i="2"/>
  <c r="BK253" i="2"/>
  <c r="BK297" i="2"/>
  <c r="BK239" i="2"/>
  <c r="BK268" i="2"/>
  <c r="K530" i="2"/>
  <c r="BE530" i="2" s="1"/>
  <c r="BK210" i="2"/>
  <c r="BK513" i="2"/>
  <c r="BK372" i="2"/>
  <c r="F38" i="3"/>
  <c r="BC96" i="1" s="1"/>
  <c r="BK280" i="2"/>
  <c r="K388" i="2"/>
  <c r="BE388" i="2"/>
  <c r="BK286" i="2"/>
  <c r="K396" i="2"/>
  <c r="BE396" i="2" s="1"/>
  <c r="BK301" i="2"/>
  <c r="F38" i="2"/>
  <c r="BC95" i="1" s="1"/>
  <c r="BC94" i="1" s="1"/>
  <c r="AY94" i="1" s="1"/>
  <c r="AK30" i="1" s="1"/>
  <c r="K305" i="2"/>
  <c r="BE305" i="2"/>
  <c r="K204" i="2"/>
  <c r="BE204" i="2"/>
  <c r="K162" i="2"/>
  <c r="BE162" i="2"/>
  <c r="BK469" i="2"/>
  <c r="BK364" i="2"/>
  <c r="K139" i="3"/>
  <c r="BE139" i="3"/>
  <c r="BK256" i="2"/>
  <c r="BK338" i="2"/>
  <c r="K242" i="2"/>
  <c r="BE242" i="2"/>
  <c r="K302" i="2"/>
  <c r="BE302" i="2"/>
  <c r="K444" i="2"/>
  <c r="BE444" i="2"/>
  <c r="K261" i="2"/>
  <c r="BE261" i="2" s="1"/>
  <c r="BK164" i="2"/>
  <c r="BK317" i="2"/>
  <c r="BK416" i="2"/>
  <c r="F40" i="3"/>
  <c r="BE96" i="1"/>
  <c r="K355" i="2"/>
  <c r="BE355" i="2"/>
  <c r="K366" i="2"/>
  <c r="BE366" i="2"/>
  <c r="K322" i="2"/>
  <c r="BE322" i="2" s="1"/>
  <c r="K414" i="2"/>
  <c r="BE414" i="2"/>
  <c r="K182" i="2"/>
  <c r="BE182" i="2" s="1"/>
  <c r="BK315" i="2"/>
  <c r="K326" i="2"/>
  <c r="BE326" i="2"/>
  <c r="BK467" i="2"/>
  <c r="K298" i="2"/>
  <c r="BE298" i="2"/>
  <c r="K168" i="2"/>
  <c r="BE168" i="2"/>
  <c r="BK177" i="2"/>
  <c r="K165" i="2"/>
  <c r="BE165" i="2"/>
  <c r="BK258" i="2"/>
  <c r="K293" i="2"/>
  <c r="BE293" i="2" s="1"/>
  <c r="BK285" i="2"/>
  <c r="BK170" i="2"/>
  <c r="BK167" i="2" s="1"/>
  <c r="K167" i="2" s="1"/>
  <c r="K100" i="2" s="1"/>
  <c r="K133" i="3"/>
  <c r="BE133" i="3"/>
  <c r="F41" i="2"/>
  <c r="BF95" i="1"/>
  <c r="K179" i="2"/>
  <c r="BE179" i="2"/>
  <c r="BK352" i="2"/>
  <c r="K379" i="2"/>
  <c r="BE379" i="2"/>
  <c r="BK159" i="2"/>
  <c r="K202" i="2"/>
  <c r="BE202" i="2"/>
  <c r="BK511" i="2"/>
  <c r="K208" i="2"/>
  <c r="BE208" i="2"/>
  <c r="BK132" i="3"/>
  <c r="F40" i="2"/>
  <c r="BE95" i="1"/>
  <c r="BE94" i="1"/>
  <c r="BA94" i="1"/>
  <c r="BK320" i="2"/>
  <c r="K231" i="2"/>
  <c r="BE231" i="2" s="1"/>
  <c r="BK539" i="2"/>
  <c r="BK361" i="2"/>
  <c r="BK144" i="2"/>
  <c r="K181" i="2"/>
  <c r="BE181" i="2" s="1"/>
  <c r="BK237" i="2"/>
  <c r="BK186" i="2"/>
  <c r="BK448" i="2"/>
  <c r="K348" i="2"/>
  <c r="BE348" i="2"/>
  <c r="K158" i="2"/>
  <c r="BE158" i="2"/>
  <c r="BK533" i="2"/>
  <c r="BK528" i="2"/>
  <c r="K528" i="2"/>
  <c r="K107" i="2"/>
  <c r="BK380" i="2"/>
  <c r="K473" i="2"/>
  <c r="BE473" i="2"/>
  <c r="BK142" i="3"/>
  <c r="K169" i="2"/>
  <c r="BE169" i="2"/>
  <c r="BK200" i="2"/>
  <c r="BK218" i="2"/>
  <c r="BK304" i="2"/>
  <c r="K431" i="2"/>
  <c r="BE431" i="2"/>
  <c r="F39" i="3"/>
  <c r="BD96" i="1"/>
  <c r="K172" i="2"/>
  <c r="BE172" i="2"/>
  <c r="BK324" i="2"/>
  <c r="BK266" i="2"/>
  <c r="K522" i="2"/>
  <c r="BE522" i="2"/>
  <c r="BK174" i="2"/>
  <c r="BK323" i="2"/>
  <c r="K163" i="2"/>
  <c r="BE163" i="2"/>
  <c r="BK358" i="2"/>
  <c r="BK220" i="2"/>
  <c r="BK519" i="2"/>
  <c r="K349" i="2"/>
  <c r="BE349" i="2"/>
  <c r="K149" i="2"/>
  <c r="BE149" i="2"/>
  <c r="BK311" i="2"/>
  <c r="K283" i="2"/>
  <c r="BE283" i="2"/>
  <c r="BK240" i="2"/>
  <c r="K350" i="2"/>
  <c r="BE350" i="2" s="1"/>
  <c r="BK183" i="2"/>
  <c r="BK300" i="2"/>
  <c r="K362" i="2"/>
  <c r="BE362" i="2"/>
  <c r="BK314" i="2"/>
  <c r="K180" i="2"/>
  <c r="BE180" i="2"/>
  <c r="K247" i="2"/>
  <c r="BE247" i="2"/>
  <c r="BK259" i="2"/>
  <c r="BK141" i="3"/>
  <c r="K38" i="2"/>
  <c r="AY95" i="1"/>
  <c r="K254" i="2"/>
  <c r="BE254" i="2"/>
  <c r="K439" i="2"/>
  <c r="BE439" i="2" s="1"/>
  <c r="K197" i="2"/>
  <c r="BE197" i="2"/>
  <c r="K291" i="2"/>
  <c r="BE291" i="2"/>
  <c r="BK185" i="2"/>
  <c r="BK175" i="2"/>
  <c r="K393" i="2"/>
  <c r="BE393" i="2"/>
  <c r="K529" i="2"/>
  <c r="BE529" i="2"/>
  <c r="K138" i="3"/>
  <c r="BE138" i="3"/>
  <c r="K546" i="2"/>
  <c r="BE546" i="2"/>
  <c r="BK331" i="2"/>
  <c r="BK288" i="2"/>
  <c r="K312" i="2"/>
  <c r="BE312" i="2"/>
  <c r="BK328" i="2"/>
  <c r="K489" i="2"/>
  <c r="BE489" i="2" s="1"/>
  <c r="BK359" i="2"/>
  <c r="BK371" i="2"/>
  <c r="K340" i="2"/>
  <c r="BE340" i="2"/>
  <c r="BK295" i="2"/>
  <c r="K296" i="2"/>
  <c r="BE296" i="2"/>
  <c r="BK184" i="2"/>
  <c r="BK471" i="2"/>
  <c r="K308" i="2"/>
  <c r="BE308" i="2" s="1"/>
  <c r="BK290" i="2"/>
  <c r="BK458" i="2"/>
  <c r="K343" i="2"/>
  <c r="BE343" i="2"/>
  <c r="K377" i="2"/>
  <c r="BE377" i="2"/>
  <c r="K460" i="2"/>
  <c r="BE460" i="2"/>
  <c r="K38" i="3"/>
  <c r="AY96" i="1"/>
  <c r="BK281" i="2"/>
  <c r="BK294" i="2"/>
  <c r="BK273" i="2"/>
  <c r="K306" i="2"/>
  <c r="BE306" i="2" s="1"/>
  <c r="K243" i="2"/>
  <c r="BE243" i="2"/>
  <c r="K193" i="2"/>
  <c r="BE193" i="2"/>
  <c r="BK541" i="2"/>
  <c r="BK540" i="2"/>
  <c r="BK135" i="3"/>
  <c r="BK289" i="2"/>
  <c r="K176" i="2"/>
  <c r="BE176" i="2"/>
  <c r="BK255" i="2"/>
  <c r="BK321" i="2"/>
  <c r="BK299" i="2"/>
  <c r="K365" i="2"/>
  <c r="BE365" i="2"/>
  <c r="J99" i="3" l="1"/>
  <c r="T129" i="3"/>
  <c r="AW96" i="1"/>
  <c r="T142" i="2"/>
  <c r="T141" i="2" s="1"/>
  <c r="AW95" i="1" s="1"/>
  <c r="X129" i="3"/>
  <c r="R142" i="2"/>
  <c r="J97" i="2"/>
  <c r="Q142" i="2"/>
  <c r="V142" i="2"/>
  <c r="V141" i="2" s="1"/>
  <c r="R534" i="2"/>
  <c r="J108" i="2"/>
  <c r="X142" i="2"/>
  <c r="X141" i="2" s="1"/>
  <c r="BK143" i="2"/>
  <c r="K540" i="2"/>
  <c r="K110" i="2"/>
  <c r="J98" i="2"/>
  <c r="J109" i="2"/>
  <c r="Q534" i="2"/>
  <c r="I108" i="2"/>
  <c r="I98" i="2"/>
  <c r="J98" i="3"/>
  <c r="I98" i="3"/>
  <c r="BK206" i="2"/>
  <c r="K206" i="2" s="1"/>
  <c r="K102" i="2" s="1"/>
  <c r="BK230" i="2"/>
  <c r="K230" i="2"/>
  <c r="K103" i="2"/>
  <c r="BK378" i="2"/>
  <c r="K378" i="2" s="1"/>
  <c r="K105" i="2" s="1"/>
  <c r="BK171" i="2"/>
  <c r="K171" i="2"/>
  <c r="K101" i="2"/>
  <c r="BK241" i="2"/>
  <c r="K241" i="2" s="1"/>
  <c r="K104" i="2" s="1"/>
  <c r="BK153" i="2"/>
  <c r="K153" i="2"/>
  <c r="K99" i="2"/>
  <c r="BK485" i="2"/>
  <c r="K485" i="2" s="1"/>
  <c r="K106" i="2" s="1"/>
  <c r="BK535" i="2"/>
  <c r="K535" i="2"/>
  <c r="K109" i="2"/>
  <c r="BK131" i="3"/>
  <c r="K131" i="3"/>
  <c r="K98" i="3"/>
  <c r="BK137" i="3"/>
  <c r="K137" i="3"/>
  <c r="K99" i="3"/>
  <c r="BD94" i="1"/>
  <c r="AZ94" i="1" s="1"/>
  <c r="BK534" i="2"/>
  <c r="K534" i="2"/>
  <c r="K108" i="2"/>
  <c r="W30" i="1"/>
  <c r="W32" i="1"/>
  <c r="BK142" i="2" l="1"/>
  <c r="BK141" i="2" s="1"/>
  <c r="K141" i="2" s="1"/>
  <c r="K96" i="2" s="1"/>
  <c r="K30" i="2" s="1"/>
  <c r="K120" i="2" s="1"/>
  <c r="BE120" i="2" s="1"/>
  <c r="F37" i="2" s="1"/>
  <c r="BB95" i="1" s="1"/>
  <c r="Q141" i="2"/>
  <c r="I96" i="2" s="1"/>
  <c r="K31" i="2" s="1"/>
  <c r="AS95" i="1" s="1"/>
  <c r="AS94" i="1" s="1"/>
  <c r="I97" i="2"/>
  <c r="K143" i="2"/>
  <c r="K98" i="2" s="1"/>
  <c r="BK129" i="3"/>
  <c r="K129" i="3"/>
  <c r="K96" i="3" s="1"/>
  <c r="K30" i="3" s="1"/>
  <c r="R141" i="2"/>
  <c r="J96" i="2" s="1"/>
  <c r="K32" i="2" s="1"/>
  <c r="AT95" i="1" s="1"/>
  <c r="AT94" i="1" s="1"/>
  <c r="AW94" i="1"/>
  <c r="W31" i="1"/>
  <c r="K108" i="3" l="1"/>
  <c r="K102" i="3" s="1"/>
  <c r="K33" i="3" s="1"/>
  <c r="K34" i="3" s="1"/>
  <c r="AG96" i="1" s="1"/>
  <c r="BE108" i="3"/>
  <c r="K142" i="2"/>
  <c r="K97" i="2" s="1"/>
  <c r="F37" i="3"/>
  <c r="BB96" i="1" s="1"/>
  <c r="K110" i="3"/>
  <c r="K114" i="2"/>
  <c r="K33" i="2"/>
  <c r="K34" i="2" s="1"/>
  <c r="AG95" i="1" s="1"/>
  <c r="AG94" i="1" s="1"/>
  <c r="AK26" i="1" s="1"/>
  <c r="K37" i="2"/>
  <c r="AX95" i="1" s="1"/>
  <c r="AV95" i="1" s="1"/>
  <c r="AN95" i="1" l="1"/>
  <c r="K43" i="2"/>
  <c r="BB94" i="1"/>
  <c r="W29" i="1"/>
  <c r="K122" i="2"/>
  <c r="K37" i="3"/>
  <c r="AX96" i="1" s="1"/>
  <c r="AV96" i="1" s="1"/>
  <c r="AN96" i="1" s="1"/>
  <c r="K43" i="3" l="1"/>
  <c r="AX94" i="1"/>
  <c r="AK29" i="1" s="1"/>
  <c r="AK35" i="1" s="1"/>
  <c r="AV94" i="1" l="1"/>
  <c r="AN94" i="1"/>
</calcChain>
</file>

<file path=xl/sharedStrings.xml><?xml version="1.0" encoding="utf-8"?>
<sst xmlns="http://schemas.openxmlformats.org/spreadsheetml/2006/main" count="5220" uniqueCount="1223">
  <si>
    <t>Export Komplet</t>
  </si>
  <si>
    <t/>
  </si>
  <si>
    <t>2.0</t>
  </si>
  <si>
    <t>False</t>
  </si>
  <si>
    <t>True</t>
  </si>
  <si>
    <t>{47c1aea1-1d16-4428-bc76-fed985de42f6}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</si>
  <si>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</si>
  <si>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</si>
  <si>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</si>
  <si>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</si>
  <si>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</si>
  <si>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</si>
  <si>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</si>
  <si>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</si>
  <si>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</si>
  <si>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0385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</si>
  <si>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</si>
  <si>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</si>
  <si>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trakčního vedení v křižovatce ul. Písečná u DPCHJ, Chomutov</t>
  </si>
  <si>
    <t>KSO:</t>
  </si>
  <si>
    <t>CC-CZ:</t>
  </si>
  <si>
    <t>Místo:</t>
  </si>
  <si>
    <t>Chomutov</t>
  </si>
  <si>
    <t>Datum:</t>
  </si>
  <si>
    <t>17. 10. 2024</t>
  </si>
  <si>
    <t>Zadavatel:</t>
  </si>
  <si>
    <t>IČ:</t>
  </si>
  <si>
    <t>Dopravní podnik Chomutova a Jirkova, a.s.</t>
  </si>
  <si>
    <t>DIČ:</t>
  </si>
  <si>
    <t>Uchazeč:</t>
  </si>
  <si>
    <t>Vyplň údaj</t>
  </si>
  <si>
    <t>Projektant:</t>
  </si>
  <si>
    <t xml:space="preserve"> </t>
  </si>
  <si>
    <t>Zpracovatel:</t>
  </si>
  <si>
    <t>Elektroline, a.s.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</si>
  <si>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</si>
  <si>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</si>
  <si>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</si>
  <si>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</si>
  <si>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</si>
  <si>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</si>
  <si>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</si>
  <si>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</si>
  <si>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</si>
  <si>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</si>
  <si>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</si>
  <si>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</si>
  <si>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</si>
  <si>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</si>
  <si>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</si>
  <si>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</si>
  <si>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</si>
  <si>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</si>
  <si>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</si>
  <si>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</si>
  <si>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</si>
  <si>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</si>
  <si>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</si>
  <si>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</si>
  <si>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</si>
  <si>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</si>
  <si>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</si>
  <si>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</si>
  <si>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</si>
  <si>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</si>
  <si>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</si>
  <si>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</si>
  <si>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</si>
  <si>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</si>
  <si>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</si>
  <si>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</si>
  <si>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</si>
  <si>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</si>
  <si>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</si>
  <si>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</si>
  <si>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</si>
  <si>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</si>
  <si>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</si>
  <si>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</si>
  <si>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</si>
  <si>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</si>
  <si>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</si>
  <si>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</si>
  <si>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SO650</t>
  </si>
  <si>
    <t xml:space="preserve">Trakční trolejové vedení </t>
  </si>
  <si>
    <t>STA</t>
  </si>
  <si>
    <t>1</t>
  </si>
  <si>
    <t>{84fb9630-c4a4-4fd1-a4da-1bdbe6d877c8}</t>
  </si>
  <si>
    <t>2</t>
  </si>
  <si>
    <t>F04</t>
  </si>
  <si>
    <t>DIO</t>
  </si>
  <si>
    <t>{4a6da542-4738-41bb-b0ae-cd7d7319fe97}</t>
  </si>
  <si>
    <t>KRYCÍ LIST SOUPISU PRACÍ</t>
  </si>
  <si>
    <t>Objekt:</t>
  </si>
  <si>
    <t xml:space="preserve">SO650 - Trakční trolejové vedení </t>
  </si>
  <si>
    <t>Náklady z rozpočtu</t>
  </si>
  <si>
    <t>Materiál</t>
  </si>
  <si>
    <t>Montáž</t>
  </si>
  <si>
    <t>Ostatní náklady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</si>
  <si>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</si>
  <si>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</si>
  <si>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</si>
  <si>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</si>
  <si>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</si>
  <si>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</si>
  <si>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</si>
  <si>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HSV - Práce a dodávky HSV</t>
  </si>
  <si>
    <t xml:space="preserve">    D5 - Příprava území</t>
  </si>
  <si>
    <t xml:space="preserve">    D1 - Demontaž</t>
  </si>
  <si>
    <t xml:space="preserve">    P1 - Provizorní stav</t>
  </si>
  <si>
    <t xml:space="preserve">    D2 - Montáž stožaru</t>
  </si>
  <si>
    <t xml:space="preserve">    D3 - Elektroinstalace VO a SSZ</t>
  </si>
  <si>
    <t xml:space="preserve">    K1 - Komunikační zařízení MM Chomutov</t>
  </si>
  <si>
    <t xml:space="preserve">    D4 -  Trolejové vedení - materiál + montáž.</t>
  </si>
  <si>
    <t xml:space="preserve">46-M2 - Zemní práce – výkopy pro trakční stožary </t>
  </si>
  <si>
    <t>46-M1 - Zemní práce – povrchy</t>
  </si>
  <si>
    <t>HZS - Hodinové zúčtovací sazby</t>
  </si>
  <si>
    <t>VRN - Vedlejší rozpočtové náklady</t>
  </si>
  <si>
    <t xml:space="preserve">    VRN1 -  Průzkumné, geodetické a projektové práce</t>
  </si>
  <si>
    <t xml:space="preserve">    VRN3 - Zařízení staveniště</t>
  </si>
  <si>
    <t xml:space="preserve">    VRN4 - Inženýrská činnost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</si>
  <si>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</si>
  <si>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</si>
  <si>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</si>
  <si>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</si>
  <si>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</si>
  <si>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</si>
  <si>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</si>
  <si>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</si>
  <si>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</si>
  <si>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</si>
  <si>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</si>
  <si>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</si>
  <si>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</si>
  <si>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</si>
  <si>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</si>
  <si>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</si>
  <si>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</si>
  <si>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</si>
  <si>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</si>
  <si>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</si>
  <si>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</si>
  <si>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</si>
  <si>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</si>
  <si>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</si>
  <si>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</si>
  <si>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</si>
  <si>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</si>
  <si>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</si>
  <si>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</si>
  <si>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</si>
  <si>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D5</t>
  </si>
  <si>
    <t>Příprava území</t>
  </si>
  <si>
    <t>K</t>
  </si>
  <si>
    <t>112151511</t>
  </si>
  <si>
    <t>Řez a průklest stromů pomocí mobilní plošiny výšky stromu do 10 m</t>
  </si>
  <si>
    <t>kus</t>
  </si>
  <si>
    <t>CS ÚRS 2023 02</t>
  </si>
  <si>
    <t>4</t>
  </si>
  <si>
    <t>1969961457</t>
  </si>
  <si>
    <t>Online PSC</t>
  </si>
  <si>
    <t>https://podminky.urs.cz/item/CS_URS_2023_02/112151511</t>
  </si>
  <si>
    <t>998231311</t>
  </si>
  <si>
    <t>Přesun hmot pro sadovnické a krajinářské úpravy - strojně dopravní vzdálenost do 5000 m</t>
  </si>
  <si>
    <t>t</t>
  </si>
  <si>
    <t>1259365699</t>
  </si>
  <si>
    <t>https://podminky.urs.cz/item/CS_URS_2023_02/998231311</t>
  </si>
  <si>
    <t>VV</t>
  </si>
  <si>
    <t>10*0,7</t>
  </si>
  <si>
    <t>3</t>
  </si>
  <si>
    <t>460030023</t>
  </si>
  <si>
    <t>Přípravné terénní práce odstranění dřevitého porostu z keřů nebo stromků průměru kmenů do 5 cm včetně odstranění kořenů a složení do hromad nebo naložení na dopravní prostředek tvrdého středně hustého</t>
  </si>
  <si>
    <t>m2</t>
  </si>
  <si>
    <t>CS ÚRS 2024 01</t>
  </si>
  <si>
    <t>64</t>
  </si>
  <si>
    <t>-1510683989</t>
  </si>
  <si>
    <t>https://podminky.urs.cz/item/CS_URS_2024_01/460030023</t>
  </si>
  <si>
    <t>460031211</t>
  </si>
  <si>
    <t>Přípravné terénní práce štěpkování s naložením na dopravní prostředek a odvozem do 20 km keřového porostu nebo stromků průměru kmínků do 5 cm středně hustého</t>
  </si>
  <si>
    <t>1057660458</t>
  </si>
  <si>
    <t>https://podminky.urs.cz/item/CS_URS_2024_01/460031211</t>
  </si>
  <si>
    <t>D1</t>
  </si>
  <si>
    <t>Demontaž</t>
  </si>
  <si>
    <t>5</t>
  </si>
  <si>
    <t>RDEM0001D</t>
  </si>
  <si>
    <t>Demontáž trakčních stožárů včetně odvozu</t>
  </si>
  <si>
    <t>ks</t>
  </si>
  <si>
    <t>1811487376</t>
  </si>
  <si>
    <t>6</t>
  </si>
  <si>
    <t>RDEM0023D</t>
  </si>
  <si>
    <t>Demontáž provizorního stožáru s mobilním základem, vč. dopravy</t>
  </si>
  <si>
    <t>536221996</t>
  </si>
  <si>
    <t>7</t>
  </si>
  <si>
    <t>RDEM0025D</t>
  </si>
  <si>
    <t>Demontáž stavajiciho trolejoveho vedení</t>
  </si>
  <si>
    <t>m</t>
  </si>
  <si>
    <t>-40093003</t>
  </si>
  <si>
    <t>8</t>
  </si>
  <si>
    <t>RDEM0033D</t>
  </si>
  <si>
    <t>Demontáž dopravní značky</t>
  </si>
  <si>
    <t>-738138798</t>
  </si>
  <si>
    <t>9</t>
  </si>
  <si>
    <t>RDEM0030D</t>
  </si>
  <si>
    <t>Demontáž dvojitého pevného kotvení</t>
  </si>
  <si>
    <t>-1029540366</t>
  </si>
  <si>
    <t>10</t>
  </si>
  <si>
    <t>RDEM0034D</t>
  </si>
  <si>
    <t>Demontáž pevného kotvení</t>
  </si>
  <si>
    <t>-1549258434</t>
  </si>
  <si>
    <t>11</t>
  </si>
  <si>
    <t>RDEM0029D</t>
  </si>
  <si>
    <t>Demontáž kříže</t>
  </si>
  <si>
    <t>-1472199305</t>
  </si>
  <si>
    <t>RDEM0021D</t>
  </si>
  <si>
    <t>Demontáž sjezdové výhybky</t>
  </si>
  <si>
    <t>-1429357747</t>
  </si>
  <si>
    <t>13</t>
  </si>
  <si>
    <t>RDEM0022D</t>
  </si>
  <si>
    <t>Demontáž elektrické výhybky</t>
  </si>
  <si>
    <t>1308362400</t>
  </si>
  <si>
    <t>14</t>
  </si>
  <si>
    <t>RDEM0018D</t>
  </si>
  <si>
    <t>Demontáž dělícího bodu - komplet</t>
  </si>
  <si>
    <t>-1929329210</t>
  </si>
  <si>
    <t>P1</t>
  </si>
  <si>
    <t>Provizorní stav</t>
  </si>
  <si>
    <t>15</t>
  </si>
  <si>
    <t>RMON0023M</t>
  </si>
  <si>
    <t>Instalace provizorního stožáru s mobilním základem</t>
  </si>
  <si>
    <t>-1794582050</t>
  </si>
  <si>
    <t>16</t>
  </si>
  <si>
    <t>M</t>
  </si>
  <si>
    <t>RTS0075</t>
  </si>
  <si>
    <t>Mobilní stožár 8,5m/22kN s nadzemním základem ze 3 častí</t>
  </si>
  <si>
    <t>1532839616</t>
  </si>
  <si>
    <t>17</t>
  </si>
  <si>
    <t>RTS006M</t>
  </si>
  <si>
    <t>Pronájem mobilních stožárů</t>
  </si>
  <si>
    <t>2053153079</t>
  </si>
  <si>
    <t>D2</t>
  </si>
  <si>
    <t>Montáž stožaru</t>
  </si>
  <si>
    <t>18</t>
  </si>
  <si>
    <t>913121111</t>
  </si>
  <si>
    <t>Montáž a demontáž dočasných dopravních značek kompletních značek vč. podstavce a sloupku základních</t>
  </si>
  <si>
    <t>-486837383</t>
  </si>
  <si>
    <t>https://podminky.urs.cz/item/CS_URS_2024_01/913121111</t>
  </si>
  <si>
    <t>19</t>
  </si>
  <si>
    <t>RTS004M</t>
  </si>
  <si>
    <t>Doprava stožárů na stavbu</t>
  </si>
  <si>
    <t>512</t>
  </si>
  <si>
    <t>-1975161211</t>
  </si>
  <si>
    <t>20</t>
  </si>
  <si>
    <t>RTS007M</t>
  </si>
  <si>
    <t>Montáž trakčního stožáru ocelového, trubkového, bezpatkového, délka do 12m</t>
  </si>
  <si>
    <t>1978004529</t>
  </si>
  <si>
    <t>RTS0011</t>
  </si>
  <si>
    <t>Trakční stožár 10m/30kN, OSV metalizovaný, typ F</t>
  </si>
  <si>
    <t>420330508</t>
  </si>
  <si>
    <t>22</t>
  </si>
  <si>
    <t>RTS0023</t>
  </si>
  <si>
    <t>Trakční stožár 11m/26kN OSV metalizovaný,  typ E</t>
  </si>
  <si>
    <t>-624125949</t>
  </si>
  <si>
    <t>23</t>
  </si>
  <si>
    <t>RTS0025</t>
  </si>
  <si>
    <t>Trakční stožár 11m/40kN OSV metalizovaný,  typ G</t>
  </si>
  <si>
    <t>814563930</t>
  </si>
  <si>
    <t>24</t>
  </si>
  <si>
    <t>RTS0024</t>
  </si>
  <si>
    <t>Trakční stožár 11m/30kN OSV metalizovaný,  typ F</t>
  </si>
  <si>
    <t>-1433904769</t>
  </si>
  <si>
    <t>25</t>
  </si>
  <si>
    <t>RTS0030</t>
  </si>
  <si>
    <t>Trakční stožár 11,5m/30kN OSV metalizovaný,  typ F</t>
  </si>
  <si>
    <t>-1856842186</t>
  </si>
  <si>
    <t>26</t>
  </si>
  <si>
    <t>RTS0031</t>
  </si>
  <si>
    <t>Trakční stožár 11,5m/40kN OSV metalizovaný,  typ G</t>
  </si>
  <si>
    <t>1470891692</t>
  </si>
  <si>
    <t>27</t>
  </si>
  <si>
    <t>RTS0016</t>
  </si>
  <si>
    <t>Trakční stožár 10,5m/30kN OSV metalizovaný,  typ F</t>
  </si>
  <si>
    <t>302060476</t>
  </si>
  <si>
    <t>28</t>
  </si>
  <si>
    <t>RTS0012</t>
  </si>
  <si>
    <t>Trakční stožár 10m/40kN, OSV metalizovaný, typ G</t>
  </si>
  <si>
    <t>43294062</t>
  </si>
  <si>
    <t>29</t>
  </si>
  <si>
    <t>RTS0014</t>
  </si>
  <si>
    <t>Trakční stožár 10,5m/22kN OSV metalizovaný,  typ D</t>
  </si>
  <si>
    <t>-1976278651</t>
  </si>
  <si>
    <t>30</t>
  </si>
  <si>
    <t>RTS0017</t>
  </si>
  <si>
    <t>Trakční stožár 10,5m/40kN OSV metalizovaný,  typ G</t>
  </si>
  <si>
    <t>303495864</t>
  </si>
  <si>
    <t>31</t>
  </si>
  <si>
    <t>RTS0102</t>
  </si>
  <si>
    <t>Stožár pro kamerové systémy</t>
  </si>
  <si>
    <t>-872082983</t>
  </si>
  <si>
    <t>32</t>
  </si>
  <si>
    <t>RMON0022</t>
  </si>
  <si>
    <t>Ochranný nátěr stožáru proti graffiti</t>
  </si>
  <si>
    <t>1560749100</t>
  </si>
  <si>
    <t>2*3,14*0,175*2,5*17"2pRxHxn"</t>
  </si>
  <si>
    <t>33</t>
  </si>
  <si>
    <t>24592704</t>
  </si>
  <si>
    <t>přípravek na prevenci a likvidaci graffiti</t>
  </si>
  <si>
    <t>kg</t>
  </si>
  <si>
    <t>CS ÚRS 2023 01</t>
  </si>
  <si>
    <t>-1076618263</t>
  </si>
  <si>
    <t>P</t>
  </si>
  <si>
    <t>Poznámka k položce:_x000D_
Spotřeba: 0,16 litr/m2</t>
  </si>
  <si>
    <t>0,16*2,748*17</t>
  </si>
  <si>
    <t>7,47456*1,15 'Přepočtené koeficientem množství</t>
  </si>
  <si>
    <t>34</t>
  </si>
  <si>
    <t>RTS003M</t>
  </si>
  <si>
    <t>Označení čísla stožárů barvou</t>
  </si>
  <si>
    <t>-451301514</t>
  </si>
  <si>
    <t>35</t>
  </si>
  <si>
    <t>460791114</t>
  </si>
  <si>
    <t>Montáž trubek ochranných uložených volně do rýhy plastových tuhých, vnitřního průměru přes 90 do 110 mm</t>
  </si>
  <si>
    <t>-1687684462</t>
  </si>
  <si>
    <t>https://podminky.urs.cz/item/CS_URS_2023_02/460791114</t>
  </si>
  <si>
    <t>34*1,05 'Přepočtené koeficientem množství</t>
  </si>
  <si>
    <t>36</t>
  </si>
  <si>
    <t>34571365</t>
  </si>
  <si>
    <t>trubka elektroinstalační HDPE tuhá dvouplášťová korugovaná D 94/110mm</t>
  </si>
  <si>
    <t>128</t>
  </si>
  <si>
    <t>2018745945</t>
  </si>
  <si>
    <t>2*17 "zaklady</t>
  </si>
  <si>
    <t>37</t>
  </si>
  <si>
    <t>RMON0020M</t>
  </si>
  <si>
    <t>Repas stávajícího trakčního stožáru</t>
  </si>
  <si>
    <t>965707591</t>
  </si>
  <si>
    <t xml:space="preserve">Poznámka k položce:_x000D_
Technická kontrola, repase proti korozi, spočívající v odrezení paty stožáru, zbudování betonového límce a aplikace protikorozního nátěru. </t>
  </si>
  <si>
    <t>38</t>
  </si>
  <si>
    <t>RMON0043M</t>
  </si>
  <si>
    <t>Repase trakční brány</t>
  </si>
  <si>
    <t>-2060324033</t>
  </si>
  <si>
    <t xml:space="preserve">Poznámka k položce:_x000D_
Technická kontrola a repase proti korozi, spočívající v odrezení, opískování a aplikace protikorozního nátěru. Brány budou nově natřeny barvou RAL 7004 "Signální šedá" (použit bude základní nátěr pro silně korozní prostředí EPOXID nahrazující zinek, bohatý na zinek nebo obsahuje zinkfosfát - 125 mikrometrů a vrchní nátěr RAL 7004 - 100 mikrometrů v bázi PUR)._x000D_
Součástí položky je také demontáž a transport trakčních bran na repas a zpět._x000D_
</t>
  </si>
  <si>
    <t>39</t>
  </si>
  <si>
    <t>RVP002M</t>
  </si>
  <si>
    <t>Ověření stavu stávajících trakčních stožárů</t>
  </si>
  <si>
    <t>1159711633</t>
  </si>
  <si>
    <t>Poznámka k položce:_x000D_
Před kotvením trolejového drátu musí být ověřen stav stávajících trakčních stožárů uvažovaných pro kotvení.</t>
  </si>
  <si>
    <t>D3</t>
  </si>
  <si>
    <t>Elektroinstalace VO a SSZ</t>
  </si>
  <si>
    <t>40</t>
  </si>
  <si>
    <t>RVP013</t>
  </si>
  <si>
    <t>Odpojení VO, zajištění a ochrana stávajících silových kabelů VO, uvolnění svorkovnicové skříně VO</t>
  </si>
  <si>
    <t>-28083719</t>
  </si>
  <si>
    <t>41</t>
  </si>
  <si>
    <t>RVP016</t>
  </si>
  <si>
    <t>Uvedení do provozu systému pro VO oživení a nastavení</t>
  </si>
  <si>
    <t>-1992513813</t>
  </si>
  <si>
    <t>42</t>
  </si>
  <si>
    <t>218204104</t>
  </si>
  <si>
    <t>Demontáž výložníků osvětlení jednoramenných sloupových, hmotnosti přes 35 kg</t>
  </si>
  <si>
    <t>-18511423</t>
  </si>
  <si>
    <t>https://podminky.urs.cz/item/CS_URS_2023_01/218204104</t>
  </si>
  <si>
    <t>43</t>
  </si>
  <si>
    <t>210204101</t>
  </si>
  <si>
    <t>Montáž výložníků osvětlení jednoramenných nástěnných, hmotnosti přes 35 kg</t>
  </si>
  <si>
    <t>-957804180</t>
  </si>
  <si>
    <t>https://podminky.urs.cz/item/CS_URS_2023_01/210204101</t>
  </si>
  <si>
    <t>44</t>
  </si>
  <si>
    <t>228830013</t>
  </si>
  <si>
    <t>Demontáž světelného návěstidla stožárového jednostranného se 3 svitilnami</t>
  </si>
  <si>
    <t>CS ÚRS 2024 02</t>
  </si>
  <si>
    <t>-291397512</t>
  </si>
  <si>
    <t>https://podminky.urs.cz/item/CS_URS_2024_02/228830013</t>
  </si>
  <si>
    <t>45</t>
  </si>
  <si>
    <t>220830013</t>
  </si>
  <si>
    <t>Montáž světelného návěstidla stožárového jednostranného se 3 svitilnami</t>
  </si>
  <si>
    <t>1970582608</t>
  </si>
  <si>
    <t>https://podminky.urs.cz/item/CS_URS_2024_02/220830013</t>
  </si>
  <si>
    <t>46</t>
  </si>
  <si>
    <t>D.210812061</t>
  </si>
  <si>
    <t>Demontáž izolovaných kabelů měděných do 1 kV bez ukončení plných nebo laněných kulatých (např. CYKY, CHKE-R) uložených volně nebo v liště počtu a průřezu žil 5x1,5 až 2,5 mm2</t>
  </si>
  <si>
    <t>1581299337</t>
  </si>
  <si>
    <t>Poznámka k položce:_x000D_
demontáž kabelu VO</t>
  </si>
  <si>
    <t>20*3</t>
  </si>
  <si>
    <t>47</t>
  </si>
  <si>
    <t>210812061</t>
  </si>
  <si>
    <t>Montáž izolovaných kabelů měděných do 1 kV bez ukončení plných nebo laněných kulatých (např. CYKY, CHKE-R) uložených volně nebo v liště počtu a průřezu žil 5x1,5 až 2,5 mm2</t>
  </si>
  <si>
    <t>1364992985</t>
  </si>
  <si>
    <t>https://podminky.urs.cz/item/CS_URS_2024_02/210812061</t>
  </si>
  <si>
    <t>48</t>
  </si>
  <si>
    <t>34111090</t>
  </si>
  <si>
    <t>kabel instalační jádro Cu plné izolace PVC plášť PVC 450/750V (CYKY) 5x1,5mm2</t>
  </si>
  <si>
    <t>-678289242</t>
  </si>
  <si>
    <t>Poznámka k položce:_x000D_
CYKY, průměr kabelu 10,1mm</t>
  </si>
  <si>
    <t>60*1,15 'Přepočtené koeficientem množství</t>
  </si>
  <si>
    <t>K1</t>
  </si>
  <si>
    <t>Komunikační zařízení MM Chomutov</t>
  </si>
  <si>
    <t>49</t>
  </si>
  <si>
    <t>RUV001M</t>
  </si>
  <si>
    <t>Deinstalace</t>
  </si>
  <si>
    <t>-1305610025</t>
  </si>
  <si>
    <t>Poznámka k položce:_x000D_
Deinstalace a instalace na provizorní stožáry.</t>
  </si>
  <si>
    <t>50</t>
  </si>
  <si>
    <t>RUV002M</t>
  </si>
  <si>
    <t>Doprava</t>
  </si>
  <si>
    <t>-214279458</t>
  </si>
  <si>
    <t>51</t>
  </si>
  <si>
    <t>RUV006M</t>
  </si>
  <si>
    <t>Instalace na místě</t>
  </si>
  <si>
    <t>-533703840</t>
  </si>
  <si>
    <t>Poznámka k položce:_x000D_
Instalace na definitivní trakční stožáry.</t>
  </si>
  <si>
    <t>52</t>
  </si>
  <si>
    <t>RUV007M</t>
  </si>
  <si>
    <t>Vzdálené SW nastavení</t>
  </si>
  <si>
    <t>634869473</t>
  </si>
  <si>
    <t>53</t>
  </si>
  <si>
    <t>RUV009M</t>
  </si>
  <si>
    <t>Oživení, odzkoušení, ostatní manipulace</t>
  </si>
  <si>
    <t>963007914</t>
  </si>
  <si>
    <t>Poznámka k položce:_x000D_
Zprovoznění systému během provizorního stavu a následně v definitivním stavu</t>
  </si>
  <si>
    <t>54</t>
  </si>
  <si>
    <t>RUV008M</t>
  </si>
  <si>
    <t>Provozní a časové vlivy</t>
  </si>
  <si>
    <t>1441222657</t>
  </si>
  <si>
    <t>55</t>
  </si>
  <si>
    <t>RUV010M</t>
  </si>
  <si>
    <t>Revize</t>
  </si>
  <si>
    <t>-1014460475</t>
  </si>
  <si>
    <t>D4</t>
  </si>
  <si>
    <t xml:space="preserve"> Trolejové vedení - materiál + montáž.</t>
  </si>
  <si>
    <t>58</t>
  </si>
  <si>
    <t>RUK002M</t>
  </si>
  <si>
    <t>Montáž Páskovaný kardan 37 mm pro lano, vč.pásku, spon</t>
  </si>
  <si>
    <t>1220199357</t>
  </si>
  <si>
    <t>59</t>
  </si>
  <si>
    <t>RUK002</t>
  </si>
  <si>
    <t>Páskovaný kardan 37 mm pro lano, vč.pásku, spon</t>
  </si>
  <si>
    <t>-107163530</t>
  </si>
  <si>
    <t>9 "provizorní stav"</t>
  </si>
  <si>
    <t>91 "definitivní stav"</t>
  </si>
  <si>
    <t>Součet</t>
  </si>
  <si>
    <t>60</t>
  </si>
  <si>
    <t>ROL023M</t>
  </si>
  <si>
    <t xml:space="preserve">Montáž Objímka na stožár D245 - L37/21, StSt </t>
  </si>
  <si>
    <t>-1265761858</t>
  </si>
  <si>
    <t>61</t>
  </si>
  <si>
    <t>ROL023</t>
  </si>
  <si>
    <t>Objímka na stožár D245 - L37/21, StSt</t>
  </si>
  <si>
    <t>-1302317454</t>
  </si>
  <si>
    <t>13 "provizorní stav"</t>
  </si>
  <si>
    <t>29 "definitivní stav"</t>
  </si>
  <si>
    <t>62</t>
  </si>
  <si>
    <t>R255530M</t>
  </si>
  <si>
    <t>Montáž Třmen pro upevňování konstrukcí D245</t>
  </si>
  <si>
    <t>1794554073</t>
  </si>
  <si>
    <t>63</t>
  </si>
  <si>
    <t>R255530</t>
  </si>
  <si>
    <t>Třmen pro upevňování konstrukcí D245</t>
  </si>
  <si>
    <t>-1976214320</t>
  </si>
  <si>
    <t>ROL052M</t>
  </si>
  <si>
    <t xml:space="preserve">Montáž Lišta se 2 čepy na stožár D159-330 </t>
  </si>
  <si>
    <t>-1602651904</t>
  </si>
  <si>
    <t>65</t>
  </si>
  <si>
    <t>ROL052</t>
  </si>
  <si>
    <t>Lišta se 2 čepy na stožár D159-330</t>
  </si>
  <si>
    <t>256</t>
  </si>
  <si>
    <t>31668786</t>
  </si>
  <si>
    <t>66</t>
  </si>
  <si>
    <t>ROL100M</t>
  </si>
  <si>
    <t xml:space="preserve">Montáž Spojka L37/21 s čepem </t>
  </si>
  <si>
    <t>-27211727</t>
  </si>
  <si>
    <t>Poznámka k položce:_x000D_
218437</t>
  </si>
  <si>
    <t>67</t>
  </si>
  <si>
    <t>ROL100</t>
  </si>
  <si>
    <t>Spojka L37/21 s čepem</t>
  </si>
  <si>
    <t>-1692540011</t>
  </si>
  <si>
    <t>68</t>
  </si>
  <si>
    <t>RLK001M</t>
  </si>
  <si>
    <t>Montáž Lano nerez 25mm2 (19x1) 6,25</t>
  </si>
  <si>
    <t>170075919</t>
  </si>
  <si>
    <t>832*1,1 'Přepočtené koeficientem množství</t>
  </si>
  <si>
    <t>69</t>
  </si>
  <si>
    <t>RLK001</t>
  </si>
  <si>
    <t>Lano nerez 25mm2 (19x1) 6,25</t>
  </si>
  <si>
    <t>-2099709599</t>
  </si>
  <si>
    <t>135 "provizorní stav"</t>
  </si>
  <si>
    <t>697 "definitivní stav"</t>
  </si>
  <si>
    <t>70</t>
  </si>
  <si>
    <t>RLK002M</t>
  </si>
  <si>
    <t xml:space="preserve">Montáž Lano nerez 35mm2 (19x1) 7,25 </t>
  </si>
  <si>
    <t>127066166</t>
  </si>
  <si>
    <t>1990*1,1 'Přepočtené koeficientem množství</t>
  </si>
  <si>
    <t>71</t>
  </si>
  <si>
    <t>RLK002</t>
  </si>
  <si>
    <t>Lano nerez 35mm2 (19x1) 7,25</t>
  </si>
  <si>
    <t>2090536564</t>
  </si>
  <si>
    <t>195 "provizorní stav"</t>
  </si>
  <si>
    <t>1795 "definitivní stav"</t>
  </si>
  <si>
    <t>72</t>
  </si>
  <si>
    <t>RLK003M</t>
  </si>
  <si>
    <t xml:space="preserve">Montáž Lano nerez 50mm2 (1x37) 9,8 </t>
  </si>
  <si>
    <t>-958987011</t>
  </si>
  <si>
    <t>316*1,1 'Přepočtené koeficientem množství</t>
  </si>
  <si>
    <t>73</t>
  </si>
  <si>
    <t>RLK003</t>
  </si>
  <si>
    <t>Lano nerez 50mm2 (1x37) 9,8</t>
  </si>
  <si>
    <t>1810056881</t>
  </si>
  <si>
    <t>316</t>
  </si>
  <si>
    <t>74</t>
  </si>
  <si>
    <t>RTZL003M</t>
  </si>
  <si>
    <t>Montáž TBUS závěs do roviny na lano</t>
  </si>
  <si>
    <t>-794805511</t>
  </si>
  <si>
    <t>75</t>
  </si>
  <si>
    <t>RTZL003</t>
  </si>
  <si>
    <t>TBUS závěs do roviny na lano</t>
  </si>
  <si>
    <t>-31469910</t>
  </si>
  <si>
    <t>76</t>
  </si>
  <si>
    <t>RTZL013M</t>
  </si>
  <si>
    <t>Montáž TBUS závěs do oblouku 3-4° na lano</t>
  </si>
  <si>
    <t>1182959888</t>
  </si>
  <si>
    <t>77</t>
  </si>
  <si>
    <t>RTZL013</t>
  </si>
  <si>
    <t>TBUS závěs do oblouku 3-4° na lano</t>
  </si>
  <si>
    <t>-2055665249</t>
  </si>
  <si>
    <t>78</t>
  </si>
  <si>
    <t>RTZL015M</t>
  </si>
  <si>
    <t>Montáž TBUS závěs do oblouku 5-7° na lano</t>
  </si>
  <si>
    <t>1127545215</t>
  </si>
  <si>
    <t>79</t>
  </si>
  <si>
    <t>RTZL015</t>
  </si>
  <si>
    <t>TBUS závěs do oblouku 5-7° na lano</t>
  </si>
  <si>
    <t>2004404000</t>
  </si>
  <si>
    <t>80</t>
  </si>
  <si>
    <t>RTZL016M</t>
  </si>
  <si>
    <t>Montáž TBUS závěs do oblouku 7-10° na lano</t>
  </si>
  <si>
    <t>809133022</t>
  </si>
  <si>
    <t>81</t>
  </si>
  <si>
    <t>RTZL016</t>
  </si>
  <si>
    <t>TBUS závěs do oblouku 7-10° na lano</t>
  </si>
  <si>
    <t>-810969647</t>
  </si>
  <si>
    <t>82</t>
  </si>
  <si>
    <t>RTZL017M</t>
  </si>
  <si>
    <t>Montáž TBUS závěs do oblouku 10-13° na lano</t>
  </si>
  <si>
    <t>-365355145</t>
  </si>
  <si>
    <t>83</t>
  </si>
  <si>
    <t>RTZL017</t>
  </si>
  <si>
    <t>TBUS závěs do oblouku 10-13° na lano</t>
  </si>
  <si>
    <t>-1598872545</t>
  </si>
  <si>
    <t>84</t>
  </si>
  <si>
    <t>RTZL018M</t>
  </si>
  <si>
    <t>Montáž TBUS závěs do oblouku 13-30° na lano</t>
  </si>
  <si>
    <t>-121472844</t>
  </si>
  <si>
    <t>85</t>
  </si>
  <si>
    <t>RTZL018</t>
  </si>
  <si>
    <t>TBUS závěs do oblouku 13-30° na lano</t>
  </si>
  <si>
    <t>-709389005</t>
  </si>
  <si>
    <t>86</t>
  </si>
  <si>
    <t>RTZV019M</t>
  </si>
  <si>
    <t>Montáž TBUS závěs do oblouku 7-10° na výložník</t>
  </si>
  <si>
    <t>-1159701071</t>
  </si>
  <si>
    <t>87</t>
  </si>
  <si>
    <t>RTZV019</t>
  </si>
  <si>
    <t>TBUS závěs do oblouku 7-10° na výložník</t>
  </si>
  <si>
    <t>2007324498</t>
  </si>
  <si>
    <t>88</t>
  </si>
  <si>
    <t>RTZL001M</t>
  </si>
  <si>
    <t>Montáž Komplet závěsu DELTA na lano 25-50 mm2</t>
  </si>
  <si>
    <t>-1337491122</t>
  </si>
  <si>
    <t>89</t>
  </si>
  <si>
    <t>RTZL001</t>
  </si>
  <si>
    <t>Komplet závěsu DELTA na lano 25-50 mm2</t>
  </si>
  <si>
    <t>65348623</t>
  </si>
  <si>
    <t>90</t>
  </si>
  <si>
    <t>RDNO009M</t>
  </si>
  <si>
    <t>Montáž Odpojovač U dvojitý s ručním pohonem (Bz) na kulatý stožár, upevnění třmeny</t>
  </si>
  <si>
    <t>-756834297</t>
  </si>
  <si>
    <t>91</t>
  </si>
  <si>
    <t>RDNO009</t>
  </si>
  <si>
    <t>Odpojovač U dvojitý s ručním pohonem (Bz) na kulatý stožár, upevnění třmeny</t>
  </si>
  <si>
    <t>1065126062</t>
  </si>
  <si>
    <t>92</t>
  </si>
  <si>
    <t>RDNB005M</t>
  </si>
  <si>
    <t>Montáž Bleskojistka pro T-BUS včetně uzemnění se svodičem PSP</t>
  </si>
  <si>
    <t>-1503111622</t>
  </si>
  <si>
    <t>93</t>
  </si>
  <si>
    <t>RDNB005</t>
  </si>
  <si>
    <t>Bleskojistka pro T-BUS včetně uzemnění se svodičem PSP</t>
  </si>
  <si>
    <t>1996556716</t>
  </si>
  <si>
    <t>94</t>
  </si>
  <si>
    <t>RPL001M</t>
  </si>
  <si>
    <t>Montáž Nosná síť TBUS diodových děličů</t>
  </si>
  <si>
    <t>1790788594</t>
  </si>
  <si>
    <t>95</t>
  </si>
  <si>
    <t>RPL001</t>
  </si>
  <si>
    <t>Nosná síť TBUS diodových děličů</t>
  </si>
  <si>
    <t>-1223999858</t>
  </si>
  <si>
    <t>96</t>
  </si>
  <si>
    <t>RDNU012M</t>
  </si>
  <si>
    <t>Montáž TBUS diodový dělič na lano 25mm zavěšený na Minoroku</t>
  </si>
  <si>
    <t>-1064923322</t>
  </si>
  <si>
    <t>97</t>
  </si>
  <si>
    <t>RDNU012</t>
  </si>
  <si>
    <t>TBUS diodový dělič na lano 25mm zavěšený na Minoroku</t>
  </si>
  <si>
    <t>374617914</t>
  </si>
  <si>
    <t>98</t>
  </si>
  <si>
    <t>RDNK005M</t>
  </si>
  <si>
    <t>Montáž TBUS Kabelové propojení trolej-odpojovač</t>
  </si>
  <si>
    <t>1530902113</t>
  </si>
  <si>
    <t>99</t>
  </si>
  <si>
    <t>RDNK005</t>
  </si>
  <si>
    <t>TBUS Kabelové propojení trolej-odpojovač</t>
  </si>
  <si>
    <t>-449293641</t>
  </si>
  <si>
    <t>100</t>
  </si>
  <si>
    <t>RDNK011M</t>
  </si>
  <si>
    <t>Montáž TBUS-Ekvipotenciální kabelové propojení TBS stop</t>
  </si>
  <si>
    <t>-1537653213</t>
  </si>
  <si>
    <t>101</t>
  </si>
  <si>
    <t>RDNK011</t>
  </si>
  <si>
    <t>TBUS-Ekvipotenciální kabelové propojení TBS stop</t>
  </si>
  <si>
    <t>1926517024</t>
  </si>
  <si>
    <t>102</t>
  </si>
  <si>
    <t>RLKD006M</t>
  </si>
  <si>
    <t>Montáž Kabel NSGAFOU 1x120mm2 1,8/3kV</t>
  </si>
  <si>
    <t>-1869644010</t>
  </si>
  <si>
    <t>80*1,1 'Přepočtené koeficientem množství</t>
  </si>
  <si>
    <t>103</t>
  </si>
  <si>
    <t>RLKD006</t>
  </si>
  <si>
    <t>Kabel NSGAFOU 1x120mm2 1,8/3kV</t>
  </si>
  <si>
    <t>469106795</t>
  </si>
  <si>
    <t>104</t>
  </si>
  <si>
    <t>RKTT005M</t>
  </si>
  <si>
    <t>Montáž Křížení tahové TBUSxTBUS 40°levé RM-400(nerez)</t>
  </si>
  <si>
    <t>391986492</t>
  </si>
  <si>
    <t>105</t>
  </si>
  <si>
    <t>RKTT005</t>
  </si>
  <si>
    <t>Křížení tahové TBUSxTBUS 40°levé RM-400(nerez)</t>
  </si>
  <si>
    <t>-602830718</t>
  </si>
  <si>
    <t>106</t>
  </si>
  <si>
    <t>RKTT006M</t>
  </si>
  <si>
    <t>Montáž Křížení tahové TBUSxTBUS 45°levé RM-400(nerez)</t>
  </si>
  <si>
    <t>1721398227</t>
  </si>
  <si>
    <t>107</t>
  </si>
  <si>
    <t>RKTT006</t>
  </si>
  <si>
    <t>Křížení tahové TBUSxTBUS 45°levé RM-400(nerez)</t>
  </si>
  <si>
    <t>-2139423944</t>
  </si>
  <si>
    <t>108</t>
  </si>
  <si>
    <t>RVKEVL002M</t>
  </si>
  <si>
    <t xml:space="preserve">Montáž El. TBUS výhybka, VETRA Light, Right 20° (2,5°/17,5°), izol.do roviny, ovládání mezi tělesy, el. Kříž </t>
  </si>
  <si>
    <t>1500425489</t>
  </si>
  <si>
    <t>109</t>
  </si>
  <si>
    <t>RVKEVL002</t>
  </si>
  <si>
    <t xml:space="preserve">El. TBUS výhybka, VETRA Light, Right 20° (2,5°/17,5°), izol.do roviny, ovládání mezi tělesy, el. Kříž </t>
  </si>
  <si>
    <t>-162398971</t>
  </si>
  <si>
    <t>110</t>
  </si>
  <si>
    <t>RVKEVL008M</t>
  </si>
  <si>
    <t xml:space="preserve">Montáž El. TBUS výhybka, VETRA Light, Right 10° (2,5°/7,5°), ovládání mezi tělesy </t>
  </si>
  <si>
    <t>-496435285</t>
  </si>
  <si>
    <t>111</t>
  </si>
  <si>
    <t>RVKEVL008</t>
  </si>
  <si>
    <t>El. TBUS výhybka, VETRA Light, Right 10° (2,5°/7,5°), ovládání mezi tělesy</t>
  </si>
  <si>
    <t>299894662</t>
  </si>
  <si>
    <t>112</t>
  </si>
  <si>
    <t>RVKEVL009M</t>
  </si>
  <si>
    <t>Montáž El. TBUS výhybka, VETRA Light, Symetrical 10° (5°/5°), ovládání mezi tělesy</t>
  </si>
  <si>
    <t>-690794182</t>
  </si>
  <si>
    <t>113</t>
  </si>
  <si>
    <t>RVKEVL009</t>
  </si>
  <si>
    <t>El. TBUS výhybka, VETRA Light, Symetrical 10° (5°/5°), ovládání mezi tělesy</t>
  </si>
  <si>
    <t>-754578883</t>
  </si>
  <si>
    <t>218</t>
  </si>
  <si>
    <t>RVKER017M</t>
  </si>
  <si>
    <t>Montáž Ovládací rozvaděč TBUS elektrické výhybky</t>
  </si>
  <si>
    <t>-1452395376</t>
  </si>
  <si>
    <t>219</t>
  </si>
  <si>
    <t>RVKER017</t>
  </si>
  <si>
    <t>Ovládací rozvaděč TBUS elektrické výhybky</t>
  </si>
  <si>
    <t>1644819377</t>
  </si>
  <si>
    <t>114</t>
  </si>
  <si>
    <t>RVKM001M</t>
  </si>
  <si>
    <t>Montáž Mechanická TBUS výhybka, levá 10° (7,5°/2,5°)</t>
  </si>
  <si>
    <t>1927216287</t>
  </si>
  <si>
    <t>115</t>
  </si>
  <si>
    <t>RVKM001</t>
  </si>
  <si>
    <t>Mechanická TBUS výhybka, levá 10° (7,5°/2,5°)</t>
  </si>
  <si>
    <t>723323686</t>
  </si>
  <si>
    <t>116</t>
  </si>
  <si>
    <t>RVKM002M</t>
  </si>
  <si>
    <t>Montáž Mechanická TBUS výhybka, pravá 10° (2,5°/7,5°)</t>
  </si>
  <si>
    <t>97307302</t>
  </si>
  <si>
    <t>117</t>
  </si>
  <si>
    <t>RVKM002</t>
  </si>
  <si>
    <t>Mechanická TBUS výhybka, pravá 10° (2,5°/7,5°)</t>
  </si>
  <si>
    <t>5440353</t>
  </si>
  <si>
    <t>118</t>
  </si>
  <si>
    <t>RVKM005M</t>
  </si>
  <si>
    <t>Montáž Mechanická TBUS výhybka, levá 20° (17,5°/2,5°), izol. z odbočky</t>
  </si>
  <si>
    <t>483649248</t>
  </si>
  <si>
    <t>119</t>
  </si>
  <si>
    <t>RVKM005</t>
  </si>
  <si>
    <t>Mechanická TBUS výhybka, levá 20° (17,5°/2,5°), izol. z odbočky</t>
  </si>
  <si>
    <t>-1407391188</t>
  </si>
  <si>
    <t>120</t>
  </si>
  <si>
    <t>RKNPev023M</t>
  </si>
  <si>
    <t>Montáž Pevné kotvení pro trolejový drát</t>
  </si>
  <si>
    <t>832644245</t>
  </si>
  <si>
    <t>Poznámka k položce:_x000D_
Práce a materiál je pro kotvení trolejbusových výhybek</t>
  </si>
  <si>
    <t>121</t>
  </si>
  <si>
    <t>RKNPev023</t>
  </si>
  <si>
    <t>Pevné kotvení pro trolejový drát</t>
  </si>
  <si>
    <t>588272698</t>
  </si>
  <si>
    <t>122</t>
  </si>
  <si>
    <t>RPL008M</t>
  </si>
  <si>
    <t>Montáž Ukončení lana N25 s izolátorem a nap. šroubem</t>
  </si>
  <si>
    <t>483337877</t>
  </si>
  <si>
    <t>123</t>
  </si>
  <si>
    <t>RPL008</t>
  </si>
  <si>
    <t>Ukončení lana N25 s izolátorem a nap. šroubem</t>
  </si>
  <si>
    <t>703227695</t>
  </si>
  <si>
    <t>5 "provizorní stav"</t>
  </si>
  <si>
    <t>16 "definitivní stav"</t>
  </si>
  <si>
    <t>124</t>
  </si>
  <si>
    <t>RPL009M</t>
  </si>
  <si>
    <t>Montaž Ukončení lana N35 s izolátorem a nap. šroubem</t>
  </si>
  <si>
    <t>-1862346682</t>
  </si>
  <si>
    <t>125</t>
  </si>
  <si>
    <t>RPL009</t>
  </si>
  <si>
    <t>Ukončení lana N35 s izolátorem a nap. šroubem</t>
  </si>
  <si>
    <t>1868582509</t>
  </si>
  <si>
    <t>126</t>
  </si>
  <si>
    <t>RPL010M</t>
  </si>
  <si>
    <t>Montáž Ukončení lana N50 s izolátorem a nap. šroubem</t>
  </si>
  <si>
    <t>879201182</t>
  </si>
  <si>
    <t>127</t>
  </si>
  <si>
    <t>RPL010</t>
  </si>
  <si>
    <t>Ukončení lana N50 s izolátorem a nap. šroubem</t>
  </si>
  <si>
    <t>-1008942357</t>
  </si>
  <si>
    <t>RPL011M</t>
  </si>
  <si>
    <t>Montáž Rozebiratelné ukončení lana N 25 s izolátorem</t>
  </si>
  <si>
    <t>418214700</t>
  </si>
  <si>
    <t>129</t>
  </si>
  <si>
    <t>RPL011</t>
  </si>
  <si>
    <t>Rozebiratelné ukončení lana N 25 s izolátorem</t>
  </si>
  <si>
    <t>-1104810588</t>
  </si>
  <si>
    <t>4 "provizorní stav"</t>
  </si>
  <si>
    <t>130</t>
  </si>
  <si>
    <t>RPL012M</t>
  </si>
  <si>
    <t>Montáž Rozebiratelné ukončení lana N 35 s izolátorem</t>
  </si>
  <si>
    <t>49424429</t>
  </si>
  <si>
    <t>131</t>
  </si>
  <si>
    <t>RPL012</t>
  </si>
  <si>
    <t>Rozebiratelné ukončení lana N 35 s izolátorem</t>
  </si>
  <si>
    <t>527946193</t>
  </si>
  <si>
    <t>132</t>
  </si>
  <si>
    <t>RPL013M</t>
  </si>
  <si>
    <t>Montáž Rozebiratelné ukončení lana N 50 s izolátorem</t>
  </si>
  <si>
    <t>481362459</t>
  </si>
  <si>
    <t>133</t>
  </si>
  <si>
    <t>RPL013</t>
  </si>
  <si>
    <t>Rozebiratelné ukončení lana N 50 s izolátorem</t>
  </si>
  <si>
    <t>-1345302402</t>
  </si>
  <si>
    <t>134</t>
  </si>
  <si>
    <t>RPL033M</t>
  </si>
  <si>
    <t>Montáž Nerozebiratelné trojsměrné spojení lan 25 mm2 kroužkem</t>
  </si>
  <si>
    <t>1951551736</t>
  </si>
  <si>
    <t>135</t>
  </si>
  <si>
    <t>RPL033</t>
  </si>
  <si>
    <t>Nerozebiratelné trojsměrné spojení lan 25 mm2 kroužkem</t>
  </si>
  <si>
    <t>316521825</t>
  </si>
  <si>
    <t>136</t>
  </si>
  <si>
    <t>RPL034M</t>
  </si>
  <si>
    <t>Montáž Nerozebiratelné trojsměrné spojení lan 35 mm2 kroužkem</t>
  </si>
  <si>
    <t>422222591</t>
  </si>
  <si>
    <t>137</t>
  </si>
  <si>
    <t>RPL034</t>
  </si>
  <si>
    <t>Nerozebiratelné trojsměrné spojení lan 35 mm2 kroužkem</t>
  </si>
  <si>
    <t>1650979775</t>
  </si>
  <si>
    <t>138</t>
  </si>
  <si>
    <t>RPL035M</t>
  </si>
  <si>
    <t>Montáž Nerozebiratelné trojsměrné spojení lan 50 mm2 kroužkem</t>
  </si>
  <si>
    <t>1760800316</t>
  </si>
  <si>
    <t>139</t>
  </si>
  <si>
    <t>RPL035</t>
  </si>
  <si>
    <t>Nerozebiratelné trojsměrné spojení lan 50 mm2 kroužkem</t>
  </si>
  <si>
    <t>-1815818202</t>
  </si>
  <si>
    <t>140</t>
  </si>
  <si>
    <t>RDNK041M</t>
  </si>
  <si>
    <t xml:space="preserve">Montáž Kabelové propojení trolejí v křížení, kabel 120mm2 </t>
  </si>
  <si>
    <t>-1521361279</t>
  </si>
  <si>
    <t>141</t>
  </si>
  <si>
    <t>RDNK041</t>
  </si>
  <si>
    <t>Kabelové propojení trolejí v křížení, kabel 120mm2</t>
  </si>
  <si>
    <t>501768803</t>
  </si>
  <si>
    <t>142</t>
  </si>
  <si>
    <t>RPP002M</t>
  </si>
  <si>
    <t>Montáž Parafilový převěs P13 s napínákem</t>
  </si>
  <si>
    <t>-972299701</t>
  </si>
  <si>
    <t>143</t>
  </si>
  <si>
    <t>RPP002</t>
  </si>
  <si>
    <t>Parafilový převěs P13 s napínákem</t>
  </si>
  <si>
    <t>-305425194</t>
  </si>
  <si>
    <t>144</t>
  </si>
  <si>
    <t>RŘPod006M</t>
  </si>
  <si>
    <t>Montáž Věšák minorok 7 (lano - trolej) (bez Drát trolejový Cu Ri 100mm2)</t>
  </si>
  <si>
    <t>1103186090</t>
  </si>
  <si>
    <t>145</t>
  </si>
  <si>
    <t>RŘPod006</t>
  </si>
  <si>
    <t>Věšák minorok 7 (lano - trolej) (bez Drát trolejový Cu Ri 100mm2)</t>
  </si>
  <si>
    <t>37359392</t>
  </si>
  <si>
    <t>146</t>
  </si>
  <si>
    <t>R251562M</t>
  </si>
  <si>
    <t>Montáž Rozpěrka TB 650/700 mm se čtyřšroubou svorkou</t>
  </si>
  <si>
    <t>575115936</t>
  </si>
  <si>
    <t>147</t>
  </si>
  <si>
    <t>R251562</t>
  </si>
  <si>
    <t>Rozpěrka TB 650/700 mm se čtyřšroubou svorkou</t>
  </si>
  <si>
    <t>-1420132735</t>
  </si>
  <si>
    <t>148</t>
  </si>
  <si>
    <t>RKNPev003M</t>
  </si>
  <si>
    <t>Montáž Jednostranné izolované kotvení pro tbus</t>
  </si>
  <si>
    <t>-200103836</t>
  </si>
  <si>
    <t>149</t>
  </si>
  <si>
    <t>RKNPev003</t>
  </si>
  <si>
    <t>Jednostranné izolované kotvení pro tbus</t>
  </si>
  <si>
    <t>-1416700722</t>
  </si>
  <si>
    <t>1"provizorní stav"</t>
  </si>
  <si>
    <t>150</t>
  </si>
  <si>
    <t>RKNPev006M</t>
  </si>
  <si>
    <t>Montáž Dvojité pevné kotvení 2x TD 100 mm2</t>
  </si>
  <si>
    <t>-1783350107</t>
  </si>
  <si>
    <t>151</t>
  </si>
  <si>
    <t>RKNPev006</t>
  </si>
  <si>
    <t>Dvojité pevné kotvení 2x TD 100 mm2</t>
  </si>
  <si>
    <t>-898871599</t>
  </si>
  <si>
    <t>6 "provizorní stav"</t>
  </si>
  <si>
    <t>152</t>
  </si>
  <si>
    <t>ROL125M</t>
  </si>
  <si>
    <t>Montáž Spojka troleje TM_TB</t>
  </si>
  <si>
    <t>-866392884</t>
  </si>
  <si>
    <t>153</t>
  </si>
  <si>
    <t>ROL125</t>
  </si>
  <si>
    <t>Spojka troleje TM_TB</t>
  </si>
  <si>
    <t>-2114054446</t>
  </si>
  <si>
    <t>154</t>
  </si>
  <si>
    <t>RLKD001M</t>
  </si>
  <si>
    <t>Montáž Drát trolejový Cu Ri 100mm2</t>
  </si>
  <si>
    <t>478826742</t>
  </si>
  <si>
    <t>1739*1,1 'Přepočtené koeficientem množství</t>
  </si>
  <si>
    <t>155</t>
  </si>
  <si>
    <t>RLKD001</t>
  </si>
  <si>
    <t>Drát trolejový Cu Ri 100mm2</t>
  </si>
  <si>
    <t>1183706161</t>
  </si>
  <si>
    <t>156</t>
  </si>
  <si>
    <t>RVP004M</t>
  </si>
  <si>
    <t>Ostatní instalační materiál</t>
  </si>
  <si>
    <t>%</t>
  </si>
  <si>
    <t>1572348719</t>
  </si>
  <si>
    <t>46-M2</t>
  </si>
  <si>
    <t xml:space="preserve">Zemní práce – výkopy pro trakční stožary </t>
  </si>
  <si>
    <t>157</t>
  </si>
  <si>
    <t>460010025</t>
  </si>
  <si>
    <t>Vytyčení trasy  inženýrských sítí v zastavěném prostoru</t>
  </si>
  <si>
    <t>km</t>
  </si>
  <si>
    <t>CS ÚRS 2019 02</t>
  </si>
  <si>
    <t>1575016512</t>
  </si>
  <si>
    <t>216</t>
  </si>
  <si>
    <t>119003211</t>
  </si>
  <si>
    <t>Pomocné konstrukce při zabezpečení výkopu svislé ocelové mobilní oplocení, výšky do 1,5 m panely s reflexními signalizačními pruhy zřízení</t>
  </si>
  <si>
    <t>1451815773</t>
  </si>
  <si>
    <t>https://podminky.urs.cz/item/CS_URS_2024_01/119003211</t>
  </si>
  <si>
    <t>4*4*17 "oplocení výkopů pro betonové základy"</t>
  </si>
  <si>
    <t>217</t>
  </si>
  <si>
    <t>119003212</t>
  </si>
  <si>
    <t>Pomocné konstrukce při zabezpečení výkopu svislé ocelové mobilní oplocení, výšky do 1,5 m panely s reflexními signalizačními pruhy odstranění</t>
  </si>
  <si>
    <t>1480927454</t>
  </si>
  <si>
    <t>https://podminky.urs.cz/item/CS_URS_2024_01/119003212</t>
  </si>
  <si>
    <t>162</t>
  </si>
  <si>
    <t>460242211</t>
  </si>
  <si>
    <t>Provizorní zajištění inženýrských sítí ve výkopech kabelů při křížení</t>
  </si>
  <si>
    <t>-1814576765</t>
  </si>
  <si>
    <t>https://podminky.urs.cz/item/CS_URS_2024_01/460242211</t>
  </si>
  <si>
    <t>163</t>
  </si>
  <si>
    <t>460141124</t>
  </si>
  <si>
    <t>Hloubení jam strojně včetně urovnáním dna s přemístěním výkopku do vzdálenosti 3 m od okraje jámy nebo s naložením na dopravní prostředek v omezeném prostoru v hornině třídy těžitelnosti II skupiny 5</t>
  </si>
  <si>
    <t>m3</t>
  </si>
  <si>
    <t>-2014685153</t>
  </si>
  <si>
    <t>https://podminky.urs.cz/item/CS_URS_2024_02/460141124</t>
  </si>
  <si>
    <t>60,3</t>
  </si>
  <si>
    <t>1*1*1*4 "betonový základ pro provizorní stožár netrakčních zařízení"</t>
  </si>
  <si>
    <t>164</t>
  </si>
  <si>
    <t>460091113</t>
  </si>
  <si>
    <t>Odkop zeminy ručně s přemístěním výkopku do vzdálenosti 3 m od okraje jámy nebo s naložením na dopravní prostředek v hornině třídy těžitelnosti II skupiny 4</t>
  </si>
  <si>
    <t>1519638153</t>
  </si>
  <si>
    <t>https://podminky.urs.cz/item/CS_URS_2024_02/460091113</t>
  </si>
  <si>
    <t>264*0,2</t>
  </si>
  <si>
    <t>165</t>
  </si>
  <si>
    <t>171211101</t>
  </si>
  <si>
    <t>Uložení sypanin do násypů ručně s rozprostřením sypaniny ve vrstvách a s hrubým urovnáním nezhutněných jakékoliv třídy těžitelnosti</t>
  </si>
  <si>
    <t>103108015</t>
  </si>
  <si>
    <t>https://podminky.urs.cz/item/CS_URS_2023_01/171211101</t>
  </si>
  <si>
    <t>64,3+52,8</t>
  </si>
  <si>
    <t>166</t>
  </si>
  <si>
    <t>460391125</t>
  </si>
  <si>
    <t>Zásyp jam ručně s uložením výkopku ve vrstvách a úpravou povrchu s přemístění sypaniny ze vzdálenosti do 10 m se zhutněním z horniny třídy těžitelnosti II skupiny 5</t>
  </si>
  <si>
    <t>1478859605</t>
  </si>
  <si>
    <t>https://podminky.urs.cz/item/CS_URS_2023_02/460391125</t>
  </si>
  <si>
    <t>32,4</t>
  </si>
  <si>
    <t>52,8</t>
  </si>
  <si>
    <t>167</t>
  </si>
  <si>
    <t>460371113</t>
  </si>
  <si>
    <t>Naložení výkopku ručně z hornin třídy těžitelnosti II skupiny 4 až 5</t>
  </si>
  <si>
    <t>-619689691</t>
  </si>
  <si>
    <t>https://podminky.urs.cz/item/CS_URS_2023_01/460371113</t>
  </si>
  <si>
    <t>117,1-89,2</t>
  </si>
  <si>
    <t>168</t>
  </si>
  <si>
    <t>460641125</t>
  </si>
  <si>
    <t>Základové konstrukce základ bez bednění do rostlé zeminy z monolitického železobetonu bez výztuže bez zvláštních nároků na prostředí tř. C 25/30</t>
  </si>
  <si>
    <t>800501529</t>
  </si>
  <si>
    <t>https://podminky.urs.cz/item/CS_URS_2023_01/460641125</t>
  </si>
  <si>
    <t xml:space="preserve">Poznámka k položce:_x000D_
včetně betonu </t>
  </si>
  <si>
    <t>173,6</t>
  </si>
  <si>
    <t>169</t>
  </si>
  <si>
    <t>RVP1212.2</t>
  </si>
  <si>
    <t>Trubka ocelová bezešvá DN530, h=3</t>
  </si>
  <si>
    <t>1448038893</t>
  </si>
  <si>
    <t>4*5</t>
  </si>
  <si>
    <t>170</t>
  </si>
  <si>
    <t>460641212</t>
  </si>
  <si>
    <t>Základové konstrukce výztuž z betonářské oceli 10 505</t>
  </si>
  <si>
    <t>-799812701</t>
  </si>
  <si>
    <t>https://podminky.urs.cz/item/CS_URS_2023_01/460641212</t>
  </si>
  <si>
    <t>((0,5*4)+(4,4*2))*0,888/1000*17"armatura</t>
  </si>
  <si>
    <t>171</t>
  </si>
  <si>
    <t>13021054</t>
  </si>
  <si>
    <t>tyč ocelová ohýbaná kruhová žebírková jakost B500B (10 505) výztuž do betonu D 10-16mm</t>
  </si>
  <si>
    <t>1353457884</t>
  </si>
  <si>
    <t>Poznámka k položce:_x000D_
Hmotnost: 0,62 kg/m</t>
  </si>
  <si>
    <t>214</t>
  </si>
  <si>
    <t>468051121</t>
  </si>
  <si>
    <t>Bourání základu betonového</t>
  </si>
  <si>
    <t>1755349152</t>
  </si>
  <si>
    <t>https://podminky.urs.cz/item/CS_URS_2024_01/468051121</t>
  </si>
  <si>
    <t>145,7</t>
  </si>
  <si>
    <t>220</t>
  </si>
  <si>
    <t>460341113</t>
  </si>
  <si>
    <t>Vodorovné přemístění (odvoz) horniny dopravními prostředky včetně složení, bez naložení a rozprostření jakékoliv třídy, na vzdálenost přes 500 do 1000 m</t>
  </si>
  <si>
    <t>353519516</t>
  </si>
  <si>
    <t>https://podminky.urs.cz/item/CS_URS_2024_02/460341113</t>
  </si>
  <si>
    <t>27,9</t>
  </si>
  <si>
    <t>173</t>
  </si>
  <si>
    <t>469972111</t>
  </si>
  <si>
    <t>Odvoz suti a vybouraných hmot odvoz suti a vybouraných hmot do 1 km</t>
  </si>
  <si>
    <t>2067525773</t>
  </si>
  <si>
    <t>https://podminky.urs.cz/item/CS_URS_2023_01/469972111</t>
  </si>
  <si>
    <t>145,7*2,2</t>
  </si>
  <si>
    <t>221</t>
  </si>
  <si>
    <t>460341121</t>
  </si>
  <si>
    <t>Vodorovné přemístění (odvoz) horniny dopravními prostředky včetně složení, bez naložení a rozprostření jakékoliv třídy, na vzdálenost Příplatek k ceně -1113 za každých dalších i započatých 1000 m</t>
  </si>
  <si>
    <t>-249056459</t>
  </si>
  <si>
    <t>https://podminky.urs.cz/item/CS_URS_2024_02/460341121</t>
  </si>
  <si>
    <t>27,9*10 'Přepočtené koeficientem množství</t>
  </si>
  <si>
    <t>174</t>
  </si>
  <si>
    <t>469972121</t>
  </si>
  <si>
    <t>Odvoz suti a vybouraných hmot odvoz suti a vybouraných hmot Příplatek k ceně za každý další i započatý 1 km</t>
  </si>
  <si>
    <t>-648575069</t>
  </si>
  <si>
    <t>https://podminky.urs.cz/item/CS_URS_2023_01/469972121</t>
  </si>
  <si>
    <t>320,54*6 'Přepočtené koeficientem množství</t>
  </si>
  <si>
    <t>215</t>
  </si>
  <si>
    <t>469973111</t>
  </si>
  <si>
    <t>Poplatek za uložení stavebního odpadu (skládkovné) na skládce z prostého betonu zatříděného do Katalogu odpadů pod kódem 17 01 01</t>
  </si>
  <si>
    <t>821070375</t>
  </si>
  <si>
    <t>https://podminky.urs.cz/item/CS_URS_2024_02/469973111</t>
  </si>
  <si>
    <t>222</t>
  </si>
  <si>
    <t>171201221</t>
  </si>
  <si>
    <t>Poplatek za uložení stavebního odpadu na skládce (skládkovné) zeminy a kamení zatříděného do Katalogu odpadů pod kódem 17 05 04</t>
  </si>
  <si>
    <t>-593739725</t>
  </si>
  <si>
    <t>https://podminky.urs.cz/item/CS_URS_2024_02/171201221</t>
  </si>
  <si>
    <t>27,9*1,7</t>
  </si>
  <si>
    <t>176</t>
  </si>
  <si>
    <t>469981111</t>
  </si>
  <si>
    <t>Přesun hmot pro pomocné stavební práce při elektromontážích dopravní vzdálenost do 1 000 m</t>
  </si>
  <si>
    <t>538913412</t>
  </si>
  <si>
    <t>https://podminky.urs.cz/item/CS_URS_2023_01/469981111</t>
  </si>
  <si>
    <t>177,6*2,4+0,25+10,15+3,3*2,4</t>
  </si>
  <si>
    <t>177</t>
  </si>
  <si>
    <t>469981211</t>
  </si>
  <si>
    <t>Přesun hmot pro pomocné stavební práce při elektromontážích Příplatek k ceně za zvětšený přesun přes vymezenou největší dopravní vzdálenost za každých dalších i započatých 1000 m</t>
  </si>
  <si>
    <t>252757334</t>
  </si>
  <si>
    <t>https://podminky.urs.cz/item/CS_URS_2024_02/469981211</t>
  </si>
  <si>
    <t>444,56*19 'Přepočtené koeficientem množství</t>
  </si>
  <si>
    <t>178</t>
  </si>
  <si>
    <t>RVP005</t>
  </si>
  <si>
    <t>Zásyp z kameniva hrubého, frakce 16 - 32 mm</t>
  </si>
  <si>
    <t>-1840526552</t>
  </si>
  <si>
    <t>(PI*0,2*(0,25*0,25-0,1*0,1))*4</t>
  </si>
  <si>
    <t>179</t>
  </si>
  <si>
    <t>58343930</t>
  </si>
  <si>
    <t>kamenivo drcené hrubé frakce 16/32</t>
  </si>
  <si>
    <t>-2107155933</t>
  </si>
  <si>
    <t>0,132*1,8</t>
  </si>
  <si>
    <t>180</t>
  </si>
  <si>
    <t>RVP006</t>
  </si>
  <si>
    <t>Zásyp z pisku s prolitou vodou</t>
  </si>
  <si>
    <t>1250485940</t>
  </si>
  <si>
    <t>(PI*0,25*0,25*2,3)*4</t>
  </si>
  <si>
    <t>3,14*1,3*(0,29*0,29-0,15*0,15)*13"PI*h*(r1*r1-r2*r2)*n</t>
  </si>
  <si>
    <t>181</t>
  </si>
  <si>
    <t>58331280</t>
  </si>
  <si>
    <t>kamenivo těžené drobné frakce 0/1</t>
  </si>
  <si>
    <t>-636035410</t>
  </si>
  <si>
    <t>5,075*2</t>
  </si>
  <si>
    <t>182</t>
  </si>
  <si>
    <t>RVP008M</t>
  </si>
  <si>
    <t>Zhotovení betonového límce stožáru</t>
  </si>
  <si>
    <t>1063032310</t>
  </si>
  <si>
    <t>3,14*0,35*0,35*0,5*17</t>
  </si>
  <si>
    <t>183</t>
  </si>
  <si>
    <t>RVP00.2</t>
  </si>
  <si>
    <t>beton C 30/37 XF4 kamenivo frakce 0/8</t>
  </si>
  <si>
    <t>-707967265</t>
  </si>
  <si>
    <t>184</t>
  </si>
  <si>
    <t>RVP012M</t>
  </si>
  <si>
    <t>Poplatek za analýzu odpadů podle vyhl. 273/2021 Sb</t>
  </si>
  <si>
    <t>1296636159</t>
  </si>
  <si>
    <t>185</t>
  </si>
  <si>
    <t>213311151</t>
  </si>
  <si>
    <t>Polštáře zhutněné pod základy ze štěrkodrti netříděné</t>
  </si>
  <si>
    <t>205889432</t>
  </si>
  <si>
    <t>https://podminky.urs.cz/item/CS_URS_2024_01/213311151</t>
  </si>
  <si>
    <t>Poznámka k položce:_x000D_
štěrková výplň hranolových a pilotových základů</t>
  </si>
  <si>
    <t>(PI*(0,48*0,48-0,3*0,3)*1)*4 "betonové hranolové základy</t>
  </si>
  <si>
    <t>186</t>
  </si>
  <si>
    <t>69311202</t>
  </si>
  <si>
    <t>geotextilie netkaná separační, ochranná, filtrační, drenážní PES(70%)+PP(30%) 500g/m2</t>
  </si>
  <si>
    <t>1748504867</t>
  </si>
  <si>
    <t>Poznámka k položce:_x000D_
provizorní stožáry</t>
  </si>
  <si>
    <t>2,5*2,5*4</t>
  </si>
  <si>
    <t>187</t>
  </si>
  <si>
    <t>113311171</t>
  </si>
  <si>
    <t>Odstranění geosyntetik s uložením na vzdálenost do 20 m nebo naložením na dopravní prostředek geotextilie</t>
  </si>
  <si>
    <t>-1336211983</t>
  </si>
  <si>
    <t>https://podminky.urs.cz/item/CS_URS_2024_02/113311171</t>
  </si>
  <si>
    <t>46-M1</t>
  </si>
  <si>
    <t>Zemní práce – povrchy</t>
  </si>
  <si>
    <t>188</t>
  </si>
  <si>
    <t>460030011</t>
  </si>
  <si>
    <t>Přípravné terénní práce sejmutí drnu včetně nařezání a uložení na hromady na vzdálenost do 50 m nebo naložení na dopravní prostředek jakékoliv tloušťky</t>
  </si>
  <si>
    <t>-375424981</t>
  </si>
  <si>
    <t>https://podminky.urs.cz/item/CS_URS_2023_01/460030011</t>
  </si>
  <si>
    <t>264</t>
  </si>
  <si>
    <t>189</t>
  </si>
  <si>
    <t>460581121</t>
  </si>
  <si>
    <t>Úprava terénu zatravnění, včetně dodání osiva a zalití vodou na rovině</t>
  </si>
  <si>
    <t>-1888402000</t>
  </si>
  <si>
    <t>https://podminky.urs.cz/item/CS_URS_2023_01/460581121</t>
  </si>
  <si>
    <t>264*1,15 'Přepočtené koeficientem množství</t>
  </si>
  <si>
    <t>190</t>
  </si>
  <si>
    <t>468021131</t>
  </si>
  <si>
    <t>Vytrhání dlažby včetně ručního rozebrání, vytřídění, odhozu na hromady nebo naložení na dopravní prostředek a očistění kostek nebo dlaždic z pískového podkladu z kostek mozaikových, spáry zalité</t>
  </si>
  <si>
    <t>CS ÚRS 2021 01</t>
  </si>
  <si>
    <t>1064461131</t>
  </si>
  <si>
    <t>https://podminky.urs.cz/item/CS_URS_2021_01/468021131</t>
  </si>
  <si>
    <t>7,5</t>
  </si>
  <si>
    <t>191</t>
  </si>
  <si>
    <t>468011123</t>
  </si>
  <si>
    <t>Odstranění podkladů nebo krytů komunikací včetně rozpojení na kusy a zarovnání styčné spáry z kameniva drceného, tloušťky přes 20 do 30 cm</t>
  </si>
  <si>
    <t>-349364191</t>
  </si>
  <si>
    <t>https://podminky.urs.cz/item/CS_URS_2023_01/468011123</t>
  </si>
  <si>
    <t>5,5 "živice"</t>
  </si>
  <si>
    <t>7,5 "dlažba"</t>
  </si>
  <si>
    <t>60 "asfalt"</t>
  </si>
  <si>
    <t>192</t>
  </si>
  <si>
    <t>460871135</t>
  </si>
  <si>
    <t>Podklad vozovek a chodníků včetně rozprostření a úpravy ze štěrkopísku, včetně zhutnění, tloušťky přes 20 do 25 cm</t>
  </si>
  <si>
    <t>579675289</t>
  </si>
  <si>
    <t>https://podminky.urs.cz/item/CS_URS_2023_01/460871135</t>
  </si>
  <si>
    <t>193</t>
  </si>
  <si>
    <t>460881612</t>
  </si>
  <si>
    <t>Kryt vozovek a chodníků kladení dlažby (materiál ve specifikaci) včetně spárování, do lože z kameniva těženého z dlaždic betonových tvarovaných nebo zámkových</t>
  </si>
  <si>
    <t>626568568</t>
  </si>
  <si>
    <t>https://podminky.urs.cz/item/CS_URS_2023_01/460881612</t>
  </si>
  <si>
    <t>7,5+1,875</t>
  </si>
  <si>
    <t>194</t>
  </si>
  <si>
    <t>59246115</t>
  </si>
  <si>
    <t>dlažba betonová chodníková 300x300mm tl 32mm přírodní</t>
  </si>
  <si>
    <t>-620519555</t>
  </si>
  <si>
    <t>7,5*0,25</t>
  </si>
  <si>
    <t>195</t>
  </si>
  <si>
    <t>468031211</t>
  </si>
  <si>
    <t>Vytrhání obrub s odkopáním horniny a lože, s odhozením nebo naložením na dopravní prostředek stojatých chodníkových</t>
  </si>
  <si>
    <t>CS ÚRS 2022 01</t>
  </si>
  <si>
    <t>-316947660</t>
  </si>
  <si>
    <t>https://podminky.urs.cz/item/CS_URS_2022_01/468031211</t>
  </si>
  <si>
    <t>196</t>
  </si>
  <si>
    <t>460912211</t>
  </si>
  <si>
    <t>Očištění vybouraných prvků z vozovek a chodníků obrubníků od spojovacího materiálu z jakéhokoliv lože, s odklizením a uložením na vzdálenost 10 m chodníkových</t>
  </si>
  <si>
    <t>-1803900694</t>
  </si>
  <si>
    <t>https://podminky.urs.cz/item/CS_URS_2023_01/460912211</t>
  </si>
  <si>
    <t>197</t>
  </si>
  <si>
    <t>460892121</t>
  </si>
  <si>
    <t>Osazení obrubníku se zřízením lože, s vyplněním a zatřením spár betonového chodníkového ležatého, do lože z betonu prostého</t>
  </si>
  <si>
    <t>-1288887400</t>
  </si>
  <si>
    <t>https://podminky.urs.cz/item/CS_URS_2023_01/460892121</t>
  </si>
  <si>
    <t>198</t>
  </si>
  <si>
    <t>468041123</t>
  </si>
  <si>
    <t>Řezání spár v podkladu nebo krytu živičném, tloušťky přes 10 do 15 cm</t>
  </si>
  <si>
    <t>617697933</t>
  </si>
  <si>
    <t>https://podminky.urs.cz/item/CS_URS_2023_02/468041123</t>
  </si>
  <si>
    <t>132+29</t>
  </si>
  <si>
    <t>199</t>
  </si>
  <si>
    <t>460881313</t>
  </si>
  <si>
    <t>Kryt vozovek a chodníků z litého asfaltu včetně rozprostření, tloušťky přes 3 do 5 cm</t>
  </si>
  <si>
    <t>172428022</t>
  </si>
  <si>
    <t>https://podminky.urs.cz/item/CS_URS_2023_02/460881313</t>
  </si>
  <si>
    <t>60+5,5</t>
  </si>
  <si>
    <t>HZS</t>
  </si>
  <si>
    <t>Hodinové zúčtovací sazby</t>
  </si>
  <si>
    <t>200</t>
  </si>
  <si>
    <t>HZS4212</t>
  </si>
  <si>
    <t>Hodinová zúčtovací sazba revizní technik specialista</t>
  </si>
  <si>
    <t>hod</t>
  </si>
  <si>
    <t>1261268829</t>
  </si>
  <si>
    <t>201</t>
  </si>
  <si>
    <t>HZS4222</t>
  </si>
  <si>
    <t>Hodinová zúčtovací sazba geodet specialista</t>
  </si>
  <si>
    <t>971130324</t>
  </si>
  <si>
    <t>202</t>
  </si>
  <si>
    <t>HZS4232</t>
  </si>
  <si>
    <t>Hodinové zúčtovací sazby ostatních profesí revizní a kontrolní činnost technik odborný</t>
  </si>
  <si>
    <t>-2069653916</t>
  </si>
  <si>
    <t>https://podminky.urs.cz/item/CS_URS_2023_01/HZS4232</t>
  </si>
  <si>
    <t>203</t>
  </si>
  <si>
    <t>RVP007</t>
  </si>
  <si>
    <t>Hodinová zúčtovací sazba technik dopravního podniku - manipulace na síti, zajištění, přepnutí vedení</t>
  </si>
  <si>
    <t>1460881367</t>
  </si>
  <si>
    <t>Vedlejší rozpočtové náklady</t>
  </si>
  <si>
    <t>VRN1</t>
  </si>
  <si>
    <t xml:space="preserve"> Průzkumné, geodetické a projektové práce</t>
  </si>
  <si>
    <t>204</t>
  </si>
  <si>
    <t>012103000</t>
  </si>
  <si>
    <t>Geodetické práce před výstavbou</t>
  </si>
  <si>
    <t>Komplet</t>
  </si>
  <si>
    <t>1024</t>
  </si>
  <si>
    <t>-154430395</t>
  </si>
  <si>
    <t>205</t>
  </si>
  <si>
    <t>012303000</t>
  </si>
  <si>
    <t>Geodetické práce po výstavbě</t>
  </si>
  <si>
    <t>-1789536950</t>
  </si>
  <si>
    <t>206</t>
  </si>
  <si>
    <t>013254000</t>
  </si>
  <si>
    <t>Dokumentace skutečného provedení stavby</t>
  </si>
  <si>
    <t>komplet</t>
  </si>
  <si>
    <t>-537632095</t>
  </si>
  <si>
    <t>207</t>
  </si>
  <si>
    <t>RVP003</t>
  </si>
  <si>
    <t xml:space="preserve">Dokumentace RDS </t>
  </si>
  <si>
    <t>685010805</t>
  </si>
  <si>
    <t>VRN3</t>
  </si>
  <si>
    <t>208</t>
  </si>
  <si>
    <t>030001000</t>
  </si>
  <si>
    <t>-70707419</t>
  </si>
  <si>
    <t>209</t>
  </si>
  <si>
    <t>039002000</t>
  </si>
  <si>
    <t>Zrušení zařízení staveniště</t>
  </si>
  <si>
    <t>-1931422325</t>
  </si>
  <si>
    <t>VRN4</t>
  </si>
  <si>
    <t>Inženýrská činnost</t>
  </si>
  <si>
    <t>210</t>
  </si>
  <si>
    <t>041103000</t>
  </si>
  <si>
    <t>Autorský dozor projektanta</t>
  </si>
  <si>
    <t>-1611218795</t>
  </si>
  <si>
    <t>https://podminky.urs.cz/item/CS_URS_2023_01/041103000</t>
  </si>
  <si>
    <t>211</t>
  </si>
  <si>
    <t>043002000</t>
  </si>
  <si>
    <t>Zkoušky a ostatní měření</t>
  </si>
  <si>
    <t>kpl</t>
  </si>
  <si>
    <t>304666716</t>
  </si>
  <si>
    <t>212</t>
  </si>
  <si>
    <t>044002000</t>
  </si>
  <si>
    <t>Ks</t>
  </si>
  <si>
    <t>-1512504991</t>
  </si>
  <si>
    <t>213</t>
  </si>
  <si>
    <t>R044002000</t>
  </si>
  <si>
    <t>Průkaz způsobilosti UTZ/E</t>
  </si>
  <si>
    <t>-950833181</t>
  </si>
  <si>
    <t>F04 - DIO</t>
  </si>
  <si>
    <t>Ostatní - Ostatní</t>
  </si>
  <si>
    <t>D1 - PRONÁJEM DZ</t>
  </si>
  <si>
    <t>D2 - SLUŽBY</t>
  </si>
  <si>
    <t>Ostatní</t>
  </si>
  <si>
    <t>PRONÁJEM DZ</t>
  </si>
  <si>
    <t>RDIO1</t>
  </si>
  <si>
    <t>Značka základní velikost a zvětšená (sloupek,značka,objímky)</t>
  </si>
  <si>
    <t>719527510</t>
  </si>
  <si>
    <t>RDIO2</t>
  </si>
  <si>
    <t>Dopravní kužel</t>
  </si>
  <si>
    <t>428182417</t>
  </si>
  <si>
    <t>RDIO3</t>
  </si>
  <si>
    <t>Podstavec pro dop. značky (velký, malý)</t>
  </si>
  <si>
    <t>906586730</t>
  </si>
  <si>
    <t>RDIO4</t>
  </si>
  <si>
    <t>Světlo typ 3 "EKO" - komplet (včetně AKU)</t>
  </si>
  <si>
    <t>1690472334</t>
  </si>
  <si>
    <t>RDIO5</t>
  </si>
  <si>
    <t>Pojízdná uzavírková tabule</t>
  </si>
  <si>
    <t>-1228954327</t>
  </si>
  <si>
    <t>SLUŽBY</t>
  </si>
  <si>
    <t>RDIO6</t>
  </si>
  <si>
    <t>Montáž DZ základní ( 1 ks DZ )</t>
  </si>
  <si>
    <t>1687369421</t>
  </si>
  <si>
    <t>RDIO7</t>
  </si>
  <si>
    <t>Montáž DZ velkoplošná ( 1 ks DZ )</t>
  </si>
  <si>
    <t>-1488666430</t>
  </si>
  <si>
    <t>RDIO8</t>
  </si>
  <si>
    <t>Demontáž DZ základní ( 1 ks DZ )</t>
  </si>
  <si>
    <t>-670077819</t>
  </si>
  <si>
    <t>RDIO9</t>
  </si>
  <si>
    <t>Demontáž DZ velkoplošná ( 1 ks DZ )</t>
  </si>
  <si>
    <t>-850363664</t>
  </si>
  <si>
    <t>RDIO10</t>
  </si>
  <si>
    <t xml:space="preserve">Doprava </t>
  </si>
  <si>
    <t>1973011801</t>
  </si>
  <si>
    <t>POZNAMKA</t>
  </si>
  <si>
    <t>Konečná cena za pronájem DZ vychází z počtu dní pronájmu a množství DZ._x000D_
Množství dopravního značení vychází z odsouhlaseného DIO DI - PČR a požadavků stavby._x000D_
Před vystavením faktury je vždy vzájemně odsouhlasen soupis skutečně provedených dodávek a prací._x000D_
U dlouhodobých pronájmů lze cenu domluvit individuálně.</t>
  </si>
  <si>
    <t>302929728</t>
  </si>
  <si>
    <t>16 "stávající trakční stožáry"</t>
  </si>
  <si>
    <t>4 "netrakční stožáry"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</si>
</sst>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4" xfId="0" applyNumberFormat="1" applyFont="1" applyBorder="1" applyAlignment="1">
      <alignment horizontal="right" vertical="center"/>
    </xf>
    <xf numFmtId="4" fontId="14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4" fontId="23" fillId="5" borderId="0" xfId="0" applyNumberFormat="1" applyFont="1" applyFill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4" fontId="32" fillId="0" borderId="12" xfId="0" applyNumberFormat="1" applyFont="1" applyBorder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4" fontId="8" fillId="0" borderId="0" xfId="0" applyNumberFormat="1" applyFont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vertical="center" wrapText="1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4" fontId="22" fillId="0" borderId="20" xfId="0" applyNumberFormat="1" applyFont="1" applyBorder="1" applyAlignment="1">
      <alignment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7" fillId="3" borderId="19" xfId="0" applyFont="1" applyFill="1" applyBorder="1" applyAlignment="1" applyProtection="1">
      <alignment horizontal="left" vertical="center"/>
      <protection locked="0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19003212" TargetMode="External"/><Relationship Id="rId18" Type="http://schemas.openxmlformats.org/officeDocument/2006/relationships/hyperlink" Target="https://podminky.urs.cz/item/CS_URS_2023_02/460391125" TargetMode="External"/><Relationship Id="rId26" Type="http://schemas.openxmlformats.org/officeDocument/2006/relationships/hyperlink" Target="https://podminky.urs.cz/item/CS_URS_2023_01/469972121" TargetMode="External"/><Relationship Id="rId39" Type="http://schemas.openxmlformats.org/officeDocument/2006/relationships/hyperlink" Target="https://podminky.urs.cz/item/CS_URS_2022_01/468031211" TargetMode="External"/><Relationship Id="rId21" Type="http://schemas.openxmlformats.org/officeDocument/2006/relationships/hyperlink" Target="https://podminky.urs.cz/item/CS_URS_2023_01/460641212" TargetMode="External"/><Relationship Id="rId34" Type="http://schemas.openxmlformats.org/officeDocument/2006/relationships/hyperlink" Target="https://podminky.urs.cz/item/CS_URS_2023_01/460581121" TargetMode="External"/><Relationship Id="rId42" Type="http://schemas.openxmlformats.org/officeDocument/2006/relationships/hyperlink" Target="https://podminky.urs.cz/item/CS_URS_2023_02/468041123" TargetMode="External"/><Relationship Id="rId7" Type="http://schemas.openxmlformats.org/officeDocument/2006/relationships/hyperlink" Target="https://podminky.urs.cz/item/CS_URS_2023_01/218204104" TargetMode="External"/><Relationship Id="rId2" Type="http://schemas.openxmlformats.org/officeDocument/2006/relationships/hyperlink" Target="https://podminky.urs.cz/item/CS_URS_2023_02/998231311" TargetMode="External"/><Relationship Id="rId16" Type="http://schemas.openxmlformats.org/officeDocument/2006/relationships/hyperlink" Target="https://podminky.urs.cz/item/CS_URS_2024_02/460091113" TargetMode="External"/><Relationship Id="rId29" Type="http://schemas.openxmlformats.org/officeDocument/2006/relationships/hyperlink" Target="https://podminky.urs.cz/item/CS_URS_2023_01/469981111" TargetMode="External"/><Relationship Id="rId1" Type="http://schemas.openxmlformats.org/officeDocument/2006/relationships/hyperlink" Target="https://podminky.urs.cz/item/CS_URS_2023_02/112151511" TargetMode="External"/><Relationship Id="rId6" Type="http://schemas.openxmlformats.org/officeDocument/2006/relationships/hyperlink" Target="https://podminky.urs.cz/item/CS_URS_2023_02/460791114" TargetMode="External"/><Relationship Id="rId11" Type="http://schemas.openxmlformats.org/officeDocument/2006/relationships/hyperlink" Target="https://podminky.urs.cz/item/CS_URS_2024_02/210812061" TargetMode="External"/><Relationship Id="rId24" Type="http://schemas.openxmlformats.org/officeDocument/2006/relationships/hyperlink" Target="https://podminky.urs.cz/item/CS_URS_2023_01/469972111" TargetMode="External"/><Relationship Id="rId32" Type="http://schemas.openxmlformats.org/officeDocument/2006/relationships/hyperlink" Target="https://podminky.urs.cz/item/CS_URS_2024_02/113311171" TargetMode="External"/><Relationship Id="rId37" Type="http://schemas.openxmlformats.org/officeDocument/2006/relationships/hyperlink" Target="https://podminky.urs.cz/item/CS_URS_2023_01/460871135" TargetMode="External"/><Relationship Id="rId40" Type="http://schemas.openxmlformats.org/officeDocument/2006/relationships/hyperlink" Target="https://podminky.urs.cz/item/CS_URS_2023_01/460912211" TargetMode="External"/><Relationship Id="rId45" Type="http://schemas.openxmlformats.org/officeDocument/2006/relationships/hyperlink" Target="https://podminky.urs.cz/item/CS_URS_2023_01/041103000" TargetMode="External"/><Relationship Id="rId5" Type="http://schemas.openxmlformats.org/officeDocument/2006/relationships/hyperlink" Target="https://podminky.urs.cz/item/CS_URS_2024_01/913121111" TargetMode="External"/><Relationship Id="rId15" Type="http://schemas.openxmlformats.org/officeDocument/2006/relationships/hyperlink" Target="https://podminky.urs.cz/item/CS_URS_2024_02/460141124" TargetMode="External"/><Relationship Id="rId23" Type="http://schemas.openxmlformats.org/officeDocument/2006/relationships/hyperlink" Target="https://podminky.urs.cz/item/CS_URS_2024_02/460341113" TargetMode="External"/><Relationship Id="rId28" Type="http://schemas.openxmlformats.org/officeDocument/2006/relationships/hyperlink" Target="https://podminky.urs.cz/item/CS_URS_2024_02/171201221" TargetMode="External"/><Relationship Id="rId36" Type="http://schemas.openxmlformats.org/officeDocument/2006/relationships/hyperlink" Target="https://podminky.urs.cz/item/CS_URS_2023_01/468011123" TargetMode="External"/><Relationship Id="rId10" Type="http://schemas.openxmlformats.org/officeDocument/2006/relationships/hyperlink" Target="https://podminky.urs.cz/item/CS_URS_2024_02/220830013" TargetMode="External"/><Relationship Id="rId19" Type="http://schemas.openxmlformats.org/officeDocument/2006/relationships/hyperlink" Target="https://podminky.urs.cz/item/CS_URS_2023_01/460371113" TargetMode="External"/><Relationship Id="rId31" Type="http://schemas.openxmlformats.org/officeDocument/2006/relationships/hyperlink" Target="https://podminky.urs.cz/item/CS_URS_2024_01/213311151" TargetMode="External"/><Relationship Id="rId44" Type="http://schemas.openxmlformats.org/officeDocument/2006/relationships/hyperlink" Target="https://podminky.urs.cz/item/CS_URS_2023_01/HZS4232" TargetMode="External"/><Relationship Id="rId4" Type="http://schemas.openxmlformats.org/officeDocument/2006/relationships/hyperlink" Target="https://podminky.urs.cz/item/CS_URS_2024_01/460031211" TargetMode="External"/><Relationship Id="rId9" Type="http://schemas.openxmlformats.org/officeDocument/2006/relationships/hyperlink" Target="https://podminky.urs.cz/item/CS_URS_2024_02/228830013" TargetMode="External"/><Relationship Id="rId14" Type="http://schemas.openxmlformats.org/officeDocument/2006/relationships/hyperlink" Target="https://podminky.urs.cz/item/CS_URS_2024_01/460242211" TargetMode="External"/><Relationship Id="rId22" Type="http://schemas.openxmlformats.org/officeDocument/2006/relationships/hyperlink" Target="https://podminky.urs.cz/item/CS_URS_2024_01/468051121" TargetMode="External"/><Relationship Id="rId27" Type="http://schemas.openxmlformats.org/officeDocument/2006/relationships/hyperlink" Target="https://podminky.urs.cz/item/CS_URS_2024_02/469973111" TargetMode="External"/><Relationship Id="rId30" Type="http://schemas.openxmlformats.org/officeDocument/2006/relationships/hyperlink" Target="https://podminky.urs.cz/item/CS_URS_2024_02/469981211" TargetMode="External"/><Relationship Id="rId35" Type="http://schemas.openxmlformats.org/officeDocument/2006/relationships/hyperlink" Target="https://podminky.urs.cz/item/CS_URS_2021_01/468021131" TargetMode="External"/><Relationship Id="rId43" Type="http://schemas.openxmlformats.org/officeDocument/2006/relationships/hyperlink" Target="https://podminky.urs.cz/item/CS_URS_2023_02/460881313" TargetMode="External"/><Relationship Id="rId8" Type="http://schemas.openxmlformats.org/officeDocument/2006/relationships/hyperlink" Target="https://podminky.urs.cz/item/CS_URS_2023_01/210204101" TargetMode="External"/><Relationship Id="rId3" Type="http://schemas.openxmlformats.org/officeDocument/2006/relationships/hyperlink" Target="https://podminky.urs.cz/item/CS_URS_2024_01/460030023" TargetMode="External"/><Relationship Id="rId12" Type="http://schemas.openxmlformats.org/officeDocument/2006/relationships/hyperlink" Target="https://podminky.urs.cz/item/CS_URS_2024_01/119003211" TargetMode="External"/><Relationship Id="rId17" Type="http://schemas.openxmlformats.org/officeDocument/2006/relationships/hyperlink" Target="https://podminky.urs.cz/item/CS_URS_2023_01/171211101" TargetMode="External"/><Relationship Id="rId25" Type="http://schemas.openxmlformats.org/officeDocument/2006/relationships/hyperlink" Target="https://podminky.urs.cz/item/CS_URS_2024_02/460341121" TargetMode="External"/><Relationship Id="rId33" Type="http://schemas.openxmlformats.org/officeDocument/2006/relationships/hyperlink" Target="https://podminky.urs.cz/item/CS_URS_2023_01/460030011" TargetMode="External"/><Relationship Id="rId38" Type="http://schemas.openxmlformats.org/officeDocument/2006/relationships/hyperlink" Target="https://podminky.urs.cz/item/CS_URS_2023_01/460881612" TargetMode="External"/><Relationship Id="rId46" Type="http://schemas.openxmlformats.org/officeDocument/2006/relationships/drawing" Target="../drawings/drawing2.xml"/><Relationship Id="rId20" Type="http://schemas.openxmlformats.org/officeDocument/2006/relationships/hyperlink" Target="https://podminky.urs.cz/item/CS_URS_2023_01/460641125" TargetMode="External"/><Relationship Id="rId41" Type="http://schemas.openxmlformats.org/officeDocument/2006/relationships/hyperlink" Target="https://podminky.urs.cz/item/CS_URS_2023_01/46089212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opLeftCell="A64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9" width="25.83203125" hidden="1" customWidth="1"/>
    <col min="50" max="51" width="21.6640625" hidden="1" customWidth="1"/>
    <col min="52" max="53" width="25" hidden="1" customWidth="1"/>
    <col min="54" max="54" width="21.6640625" hidden="1" customWidth="1"/>
    <col min="55" max="55" width="19.1640625" hidden="1" customWidth="1"/>
    <col min="56" max="56" width="25" hidden="1" customWidth="1"/>
    <col min="57" max="57" width="21.6640625" hidden="1" customWidth="1"/>
    <col min="58" max="58" width="19.1640625" hidden="1" customWidth="1"/>
    <col min="59" max="59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4</v>
      </c>
      <c r="BV1" s="14" t="s">
        <v>5</v>
      </c>
    </row>
    <row r="2" spans="1:74" ht="36.950000000000003" customHeight="1">
      <c r="AR2" s="234" t="s">
        <v>6</v>
      </c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F2" s="200"/>
      <c r="BG2" s="200"/>
      <c r="BS2" s="15" t="s">
        <v>7</v>
      </c>
      <c r="BT2" s="15" t="s">
        <v>8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ht="24.95" customHeight="1">
      <c r="B4" s="18"/>
      <c r="D4" s="19" t="s">
        <v>10</v>
      </c>
      <c r="AR4" s="18"/>
      <c r="AS4" s="20" t="s">
        <v>11</v>
      </c>
      <c r="BG4" s="21" t="s">
        <v>12</v>
      </c>
      <c r="BS4" s="15" t="s">
        <v>13</v>
      </c>
    </row>
    <row r="5" spans="1:74" ht="12" customHeight="1">
      <c r="B5" s="18"/>
      <c r="D5" s="22" t="s">
        <v>14</v>
      </c>
      <c r="K5" s="199" t="s">
        <v>15</v>
      </c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R5" s="18"/>
      <c r="BG5" s="196" t="s">
        <v>16</v>
      </c>
      <c r="BS5" s="15" t="s">
        <v>7</v>
      </c>
    </row>
    <row r="6" spans="1:74" ht="36.950000000000003" customHeight="1">
      <c r="B6" s="18"/>
      <c r="D6" s="24" t="s">
        <v>17</v>
      </c>
      <c r="K6" s="201" t="s">
        <v>18</v>
      </c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R6" s="18"/>
      <c r="BG6" s="197"/>
      <c r="BS6" s="15" t="s">
        <v>7</v>
      </c>
    </row>
    <row r="7" spans="1:74" ht="12" customHeight="1">
      <c r="B7" s="18"/>
      <c r="D7" s="25" t="s">
        <v>19</v>
      </c>
      <c r="K7" s="23" t="s">
        <v>1</v>
      </c>
      <c r="AK7" s="25" t="s">
        <v>20</v>
      </c>
      <c r="AN7" s="23" t="s">
        <v>1</v>
      </c>
      <c r="AR7" s="18"/>
      <c r="BG7" s="197"/>
      <c r="BS7" s="15" t="s">
        <v>7</v>
      </c>
    </row>
    <row r="8" spans="1:74" ht="12" customHeight="1">
      <c r="B8" s="18"/>
      <c r="D8" s="25" t="s">
        <v>21</v>
      </c>
      <c r="K8" s="23" t="s">
        <v>22</v>
      </c>
      <c r="AK8" s="25" t="s">
        <v>23</v>
      </c>
      <c r="AN8" s="26" t="s">
        <v>24</v>
      </c>
      <c r="AR8" s="18"/>
      <c r="BG8" s="197"/>
      <c r="BS8" s="15" t="s">
        <v>7</v>
      </c>
    </row>
    <row r="9" spans="1:74" ht="14.45" customHeight="1">
      <c r="B9" s="18"/>
      <c r="AR9" s="18"/>
      <c r="BG9" s="197"/>
      <c r="BS9" s="15" t="s">
        <v>7</v>
      </c>
    </row>
    <row r="10" spans="1:74" ht="12" customHeight="1">
      <c r="B10" s="18"/>
      <c r="D10" s="25" t="s">
        <v>25</v>
      </c>
      <c r="AK10" s="25" t="s">
        <v>26</v>
      </c>
      <c r="AN10" s="23" t="s">
        <v>1</v>
      </c>
      <c r="AR10" s="18"/>
      <c r="BG10" s="197"/>
      <c r="BS10" s="15" t="s">
        <v>7</v>
      </c>
    </row>
    <row r="11" spans="1:74" ht="18.399999999999999" customHeight="1">
      <c r="B11" s="18"/>
      <c r="E11" s="23" t="s">
        <v>27</v>
      </c>
      <c r="AK11" s="25" t="s">
        <v>28</v>
      </c>
      <c r="AN11" s="23" t="s">
        <v>1</v>
      </c>
      <c r="AR11" s="18"/>
      <c r="BG11" s="197"/>
      <c r="BS11" s="15" t="s">
        <v>7</v>
      </c>
    </row>
    <row r="12" spans="1:74" ht="6.95" customHeight="1">
      <c r="B12" s="18"/>
      <c r="AR12" s="18"/>
      <c r="BG12" s="197"/>
      <c r="BS12" s="15" t="s">
        <v>7</v>
      </c>
    </row>
    <row r="13" spans="1:74" ht="12" customHeight="1">
      <c r="B13" s="18"/>
      <c r="D13" s="25" t="s">
        <v>29</v>
      </c>
      <c r="AK13" s="25" t="s">
        <v>26</v>
      </c>
      <c r="AN13" s="27" t="s">
        <v>30</v>
      </c>
      <c r="AR13" s="18"/>
      <c r="BG13" s="197"/>
      <c r="BS13" s="15" t="s">
        <v>7</v>
      </c>
    </row>
    <row r="14" spans="1:74" ht="12.75">
      <c r="B14" s="18"/>
      <c r="E14" s="202" t="s">
        <v>30</v>
      </c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25" t="s">
        <v>28</v>
      </c>
      <c r="AN14" s="27" t="s">
        <v>30</v>
      </c>
      <c r="AR14" s="18"/>
      <c r="BG14" s="197"/>
      <c r="BS14" s="15" t="s">
        <v>7</v>
      </c>
    </row>
    <row r="15" spans="1:74" ht="6.95" customHeight="1">
      <c r="B15" s="18"/>
      <c r="AR15" s="18"/>
      <c r="BG15" s="197"/>
      <c r="BS15" s="15" t="s">
        <v>3</v>
      </c>
    </row>
    <row r="16" spans="1:74" ht="12" customHeight="1">
      <c r="B16" s="18"/>
      <c r="D16" s="25" t="s">
        <v>31</v>
      </c>
      <c r="AK16" s="25" t="s">
        <v>26</v>
      </c>
      <c r="AN16" s="23" t="s">
        <v>1</v>
      </c>
      <c r="AR16" s="18"/>
      <c r="BG16" s="197"/>
      <c r="BS16" s="15" t="s">
        <v>3</v>
      </c>
    </row>
    <row r="17" spans="2:71" ht="18.399999999999999" customHeight="1">
      <c r="B17" s="18"/>
      <c r="E17" s="23" t="s">
        <v>32</v>
      </c>
      <c r="AK17" s="25" t="s">
        <v>28</v>
      </c>
      <c r="AN17" s="23" t="s">
        <v>1</v>
      </c>
      <c r="AR17" s="18"/>
      <c r="BG17" s="197"/>
      <c r="BS17" s="15" t="s">
        <v>3</v>
      </c>
    </row>
    <row r="18" spans="2:71" ht="6.95" customHeight="1">
      <c r="B18" s="18"/>
      <c r="AR18" s="18"/>
      <c r="BG18" s="197"/>
      <c r="BS18" s="15" t="s">
        <v>7</v>
      </c>
    </row>
    <row r="19" spans="2:71" ht="12" customHeight="1">
      <c r="B19" s="18"/>
      <c r="D19" s="25" t="s">
        <v>33</v>
      </c>
      <c r="AK19" s="25" t="s">
        <v>26</v>
      </c>
      <c r="AN19" s="23" t="s">
        <v>1</v>
      </c>
      <c r="AR19" s="18"/>
      <c r="BG19" s="197"/>
      <c r="BS19" s="15" t="s">
        <v>7</v>
      </c>
    </row>
    <row r="20" spans="2:71" ht="18.399999999999999" customHeight="1">
      <c r="B20" s="18"/>
      <c r="E20" s="23" t="s">
        <v>34</v>
      </c>
      <c r="AK20" s="25" t="s">
        <v>28</v>
      </c>
      <c r="AN20" s="23" t="s">
        <v>1</v>
      </c>
      <c r="AR20" s="18"/>
      <c r="BG20" s="197"/>
      <c r="BS20" s="15" t="s">
        <v>3</v>
      </c>
    </row>
    <row r="21" spans="2:71" ht="6.95" customHeight="1">
      <c r="B21" s="18"/>
      <c r="AR21" s="18"/>
      <c r="BG21" s="197"/>
    </row>
    <row r="22" spans="2:71" ht="12" customHeight="1">
      <c r="B22" s="18"/>
      <c r="D22" s="25" t="s">
        <v>35</v>
      </c>
      <c r="AR22" s="18"/>
      <c r="BG22" s="197"/>
    </row>
    <row r="23" spans="2:71" ht="16.5" customHeight="1">
      <c r="B23" s="18"/>
      <c r="E23" s="204" t="s">
        <v>1</v>
      </c>
      <c r="F23" s="204"/>
      <c r="G23" s="204"/>
      <c r="H23" s="204"/>
      <c r="I23" s="204"/>
      <c r="J23" s="204"/>
      <c r="K23" s="204"/>
      <c r="L23" s="204"/>
      <c r="M23" s="204"/>
      <c r="N23" s="204"/>
      <c r="O23" s="204"/>
      <c r="P23" s="204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04"/>
      <c r="AB23" s="204"/>
      <c r="AC23" s="204"/>
      <c r="AD23" s="204"/>
      <c r="AE23" s="204"/>
      <c r="AF23" s="204"/>
      <c r="AG23" s="204"/>
      <c r="AH23" s="204"/>
      <c r="AI23" s="204"/>
      <c r="AJ23" s="204"/>
      <c r="AK23" s="204"/>
      <c r="AL23" s="204"/>
      <c r="AM23" s="204"/>
      <c r="AN23" s="204"/>
      <c r="AR23" s="18"/>
      <c r="BG23" s="197"/>
    </row>
    <row r="24" spans="2:71" ht="6.95" customHeight="1">
      <c r="B24" s="18"/>
      <c r="AR24" s="18"/>
      <c r="BG24" s="197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G25" s="197"/>
    </row>
    <row r="26" spans="2:71" s="1" customFormat="1" ht="25.9" customHeight="1">
      <c r="B26" s="30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5">
        <f>ROUND(AG94,2)</f>
        <v>0</v>
      </c>
      <c r="AL26" s="206"/>
      <c r="AM26" s="206"/>
      <c r="AN26" s="206"/>
      <c r="AO26" s="206"/>
      <c r="AR26" s="30"/>
      <c r="BG26" s="197"/>
    </row>
    <row r="27" spans="2:71" s="1" customFormat="1" ht="6.95" customHeight="1">
      <c r="B27" s="30"/>
      <c r="AR27" s="30"/>
      <c r="BG27" s="197"/>
    </row>
    <row r="28" spans="2:71" s="1" customFormat="1" ht="12.75">
      <c r="B28" s="30"/>
      <c r="L28" s="207" t="s">
        <v>37</v>
      </c>
      <c r="M28" s="207"/>
      <c r="N28" s="207"/>
      <c r="O28" s="207"/>
      <c r="P28" s="207"/>
      <c r="W28" s="207" t="s">
        <v>38</v>
      </c>
      <c r="X28" s="207"/>
      <c r="Y28" s="207"/>
      <c r="Z28" s="207"/>
      <c r="AA28" s="207"/>
      <c r="AB28" s="207"/>
      <c r="AC28" s="207"/>
      <c r="AD28" s="207"/>
      <c r="AE28" s="207"/>
      <c r="AK28" s="207" t="s">
        <v>39</v>
      </c>
      <c r="AL28" s="207"/>
      <c r="AM28" s="207"/>
      <c r="AN28" s="207"/>
      <c r="AO28" s="207"/>
      <c r="AR28" s="30"/>
      <c r="BG28" s="197"/>
    </row>
    <row r="29" spans="2:71" s="2" customFormat="1" ht="14.45" customHeight="1">
      <c r="B29" s="34"/>
      <c r="D29" s="25" t="s">
        <v>40</v>
      </c>
      <c r="F29" s="25" t="s">
        <v>41</v>
      </c>
      <c r="L29" s="210">
        <v>0.21</v>
      </c>
      <c r="M29" s="209"/>
      <c r="N29" s="209"/>
      <c r="O29" s="209"/>
      <c r="P29" s="209"/>
      <c r="W29" s="208">
        <f>ROUND(BB94, 2)</f>
        <v>0</v>
      </c>
      <c r="X29" s="209"/>
      <c r="Y29" s="209"/>
      <c r="Z29" s="209"/>
      <c r="AA29" s="209"/>
      <c r="AB29" s="209"/>
      <c r="AC29" s="209"/>
      <c r="AD29" s="209"/>
      <c r="AE29" s="209"/>
      <c r="AK29" s="208">
        <f>ROUND(AX94, 2)</f>
        <v>0</v>
      </c>
      <c r="AL29" s="209"/>
      <c r="AM29" s="209"/>
      <c r="AN29" s="209"/>
      <c r="AO29" s="209"/>
      <c r="AR29" s="34"/>
      <c r="BG29" s="198"/>
    </row>
    <row r="30" spans="2:71" s="2" customFormat="1" ht="14.45" customHeight="1">
      <c r="B30" s="34"/>
      <c r="F30" s="25" t="s">
        <v>42</v>
      </c>
      <c r="L30" s="210">
        <v>0.12</v>
      </c>
      <c r="M30" s="209"/>
      <c r="N30" s="209"/>
      <c r="O30" s="209"/>
      <c r="P30" s="209"/>
      <c r="W30" s="208">
        <f>ROUND(BC94, 2)</f>
        <v>0</v>
      </c>
      <c r="X30" s="209"/>
      <c r="Y30" s="209"/>
      <c r="Z30" s="209"/>
      <c r="AA30" s="209"/>
      <c r="AB30" s="209"/>
      <c r="AC30" s="209"/>
      <c r="AD30" s="209"/>
      <c r="AE30" s="209"/>
      <c r="AK30" s="208">
        <f>ROUND(AY94, 2)</f>
        <v>0</v>
      </c>
      <c r="AL30" s="209"/>
      <c r="AM30" s="209"/>
      <c r="AN30" s="209"/>
      <c r="AO30" s="209"/>
      <c r="AR30" s="34"/>
      <c r="BG30" s="198"/>
    </row>
    <row r="31" spans="2:71" s="2" customFormat="1" ht="14.45" hidden="1" customHeight="1">
      <c r="B31" s="34"/>
      <c r="F31" s="25" t="s">
        <v>43</v>
      </c>
      <c r="L31" s="210">
        <v>0.21</v>
      </c>
      <c r="M31" s="209"/>
      <c r="N31" s="209"/>
      <c r="O31" s="209"/>
      <c r="P31" s="209"/>
      <c r="W31" s="208">
        <f>ROUND(BD94, 2)</f>
        <v>0</v>
      </c>
      <c r="X31" s="209"/>
      <c r="Y31" s="209"/>
      <c r="Z31" s="209"/>
      <c r="AA31" s="209"/>
      <c r="AB31" s="209"/>
      <c r="AC31" s="209"/>
      <c r="AD31" s="209"/>
      <c r="AE31" s="209"/>
      <c r="AK31" s="208">
        <v>0</v>
      </c>
      <c r="AL31" s="209"/>
      <c r="AM31" s="209"/>
      <c r="AN31" s="209"/>
      <c r="AO31" s="209"/>
      <c r="AR31" s="34"/>
      <c r="BG31" s="198"/>
    </row>
    <row r="32" spans="2:71" s="2" customFormat="1" ht="14.45" hidden="1" customHeight="1">
      <c r="B32" s="34"/>
      <c r="F32" s="25" t="s">
        <v>44</v>
      </c>
      <c r="L32" s="210">
        <v>0.12</v>
      </c>
      <c r="M32" s="209"/>
      <c r="N32" s="209"/>
      <c r="O32" s="209"/>
      <c r="P32" s="209"/>
      <c r="W32" s="208">
        <f>ROUND(BE94, 2)</f>
        <v>0</v>
      </c>
      <c r="X32" s="209"/>
      <c r="Y32" s="209"/>
      <c r="Z32" s="209"/>
      <c r="AA32" s="209"/>
      <c r="AB32" s="209"/>
      <c r="AC32" s="209"/>
      <c r="AD32" s="209"/>
      <c r="AE32" s="209"/>
      <c r="AK32" s="208">
        <v>0</v>
      </c>
      <c r="AL32" s="209"/>
      <c r="AM32" s="209"/>
      <c r="AN32" s="209"/>
      <c r="AO32" s="209"/>
      <c r="AR32" s="34"/>
      <c r="BG32" s="198"/>
    </row>
    <row r="33" spans="2:59" s="2" customFormat="1" ht="14.45" hidden="1" customHeight="1">
      <c r="B33" s="34"/>
      <c r="F33" s="25" t="s">
        <v>45</v>
      </c>
      <c r="L33" s="210">
        <v>0</v>
      </c>
      <c r="M33" s="209"/>
      <c r="N33" s="209"/>
      <c r="O33" s="209"/>
      <c r="P33" s="209"/>
      <c r="W33" s="208">
        <f>ROUND(BF94, 2)</f>
        <v>0</v>
      </c>
      <c r="X33" s="209"/>
      <c r="Y33" s="209"/>
      <c r="Z33" s="209"/>
      <c r="AA33" s="209"/>
      <c r="AB33" s="209"/>
      <c r="AC33" s="209"/>
      <c r="AD33" s="209"/>
      <c r="AE33" s="209"/>
      <c r="AK33" s="208">
        <v>0</v>
      </c>
      <c r="AL33" s="209"/>
      <c r="AM33" s="209"/>
      <c r="AN33" s="209"/>
      <c r="AO33" s="209"/>
      <c r="AR33" s="34"/>
      <c r="BG33" s="198"/>
    </row>
    <row r="34" spans="2:59" s="1" customFormat="1" ht="6.95" customHeight="1">
      <c r="B34" s="30"/>
      <c r="AR34" s="30"/>
      <c r="BG34" s="197"/>
    </row>
    <row r="35" spans="2:59" s="1" customFormat="1" ht="25.9" customHeight="1">
      <c r="B35" s="30"/>
      <c r="C35" s="35"/>
      <c r="D35" s="36" t="s">
        <v>46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47</v>
      </c>
      <c r="U35" s="37"/>
      <c r="V35" s="37"/>
      <c r="W35" s="37"/>
      <c r="X35" s="211" t="s">
        <v>48</v>
      </c>
      <c r="Y35" s="212"/>
      <c r="Z35" s="212"/>
      <c r="AA35" s="212"/>
      <c r="AB35" s="212"/>
      <c r="AC35" s="37"/>
      <c r="AD35" s="37"/>
      <c r="AE35" s="37"/>
      <c r="AF35" s="37"/>
      <c r="AG35" s="37"/>
      <c r="AH35" s="37"/>
      <c r="AI35" s="37"/>
      <c r="AJ35" s="37"/>
      <c r="AK35" s="213">
        <f>SUM(AK26:AK33)</f>
        <v>0</v>
      </c>
      <c r="AL35" s="212"/>
      <c r="AM35" s="212"/>
      <c r="AN35" s="212"/>
      <c r="AO35" s="214"/>
      <c r="AP35" s="35"/>
      <c r="AQ35" s="35"/>
      <c r="AR35" s="30"/>
    </row>
    <row r="36" spans="2:59" s="1" customFormat="1" ht="6.95" customHeight="1">
      <c r="B36" s="30"/>
      <c r="AR36" s="30"/>
    </row>
    <row r="37" spans="2:59" s="1" customFormat="1" ht="14.45" customHeight="1">
      <c r="B37" s="30"/>
      <c r="AR37" s="30"/>
    </row>
    <row r="38" spans="2:59" ht="14.45" customHeight="1">
      <c r="B38" s="18"/>
      <c r="AR38" s="18"/>
    </row>
    <row r="39" spans="2:59" ht="14.45" customHeight="1">
      <c r="B39" s="18"/>
      <c r="AR39" s="18"/>
    </row>
    <row r="40" spans="2:59" ht="14.45" customHeight="1">
      <c r="B40" s="18"/>
      <c r="AR40" s="18"/>
    </row>
    <row r="41" spans="2:59" ht="14.45" customHeight="1">
      <c r="B41" s="18"/>
      <c r="AR41" s="18"/>
    </row>
    <row r="42" spans="2:59" ht="14.45" customHeight="1">
      <c r="B42" s="18"/>
      <c r="AR42" s="18"/>
    </row>
    <row r="43" spans="2:59" ht="14.45" customHeight="1">
      <c r="B43" s="18"/>
      <c r="AR43" s="18"/>
    </row>
    <row r="44" spans="2:59" ht="14.45" customHeight="1">
      <c r="B44" s="18"/>
      <c r="AR44" s="18"/>
    </row>
    <row r="45" spans="2:59" ht="14.45" customHeight="1">
      <c r="B45" s="18"/>
      <c r="AR45" s="18"/>
    </row>
    <row r="46" spans="2:59" ht="14.45" customHeight="1">
      <c r="B46" s="18"/>
      <c r="AR46" s="18"/>
    </row>
    <row r="47" spans="2:59" ht="14.45" customHeight="1">
      <c r="B47" s="18"/>
      <c r="AR47" s="18"/>
    </row>
    <row r="48" spans="2:59" ht="14.45" customHeight="1">
      <c r="B48" s="18"/>
      <c r="AR48" s="18"/>
    </row>
    <row r="49" spans="2:44" s="1" customFormat="1" ht="14.45" customHeight="1">
      <c r="B49" s="30"/>
      <c r="D49" s="39" t="s">
        <v>49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50</v>
      </c>
      <c r="AI49" s="40"/>
      <c r="AJ49" s="40"/>
      <c r="AK49" s="40"/>
      <c r="AL49" s="40"/>
      <c r="AM49" s="40"/>
      <c r="AN49" s="40"/>
      <c r="AO49" s="40"/>
      <c r="AR49" s="30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 ht="12.75">
      <c r="B60" s="30"/>
      <c r="D60" s="41" t="s">
        <v>51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52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51</v>
      </c>
      <c r="AI60" s="32"/>
      <c r="AJ60" s="32"/>
      <c r="AK60" s="32"/>
      <c r="AL60" s="32"/>
      <c r="AM60" s="41" t="s">
        <v>52</v>
      </c>
      <c r="AN60" s="32"/>
      <c r="AO60" s="32"/>
      <c r="AR60" s="30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 ht="12.75">
      <c r="B64" s="30"/>
      <c r="D64" s="39" t="s">
        <v>53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54</v>
      </c>
      <c r="AI64" s="40"/>
      <c r="AJ64" s="40"/>
      <c r="AK64" s="40"/>
      <c r="AL64" s="40"/>
      <c r="AM64" s="40"/>
      <c r="AN64" s="40"/>
      <c r="AO64" s="40"/>
      <c r="AR64" s="30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 ht="12.75">
      <c r="B75" s="30"/>
      <c r="D75" s="41" t="s">
        <v>51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52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51</v>
      </c>
      <c r="AI75" s="32"/>
      <c r="AJ75" s="32"/>
      <c r="AK75" s="32"/>
      <c r="AL75" s="32"/>
      <c r="AM75" s="41" t="s">
        <v>52</v>
      </c>
      <c r="AN75" s="32"/>
      <c r="AO75" s="32"/>
      <c r="AR75" s="30"/>
    </row>
    <row r="76" spans="2:44" s="1" customFormat="1" ht="11.25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55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14</v>
      </c>
      <c r="L84" s="3" t="str">
        <f>K5</f>
        <v>0385</v>
      </c>
      <c r="AR84" s="46"/>
    </row>
    <row r="85" spans="1:91" s="4" customFormat="1" ht="36.950000000000003" customHeight="1">
      <c r="B85" s="47"/>
      <c r="C85" s="48" t="s">
        <v>17</v>
      </c>
      <c r="L85" s="215" t="str">
        <f>K6</f>
        <v>Modernizace trakčního vedení v křižovatce ul. Písečná u DPCHJ, Chomutov</v>
      </c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21</v>
      </c>
      <c r="L87" s="49" t="str">
        <f>IF(K8="","",K8)</f>
        <v>Chomutov</v>
      </c>
      <c r="AI87" s="25" t="s">
        <v>23</v>
      </c>
      <c r="AM87" s="217" t="str">
        <f>IF(AN8= "","",AN8)</f>
        <v>17. 10. 2024</v>
      </c>
      <c r="AN87" s="217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25</v>
      </c>
      <c r="L89" s="3" t="str">
        <f>IF(E11= "","",E11)</f>
        <v>Dopravní podnik Chomutova a Jirkova, a.s.</v>
      </c>
      <c r="AI89" s="25" t="s">
        <v>31</v>
      </c>
      <c r="AM89" s="218" t="str">
        <f>IF(E17="","",E17)</f>
        <v xml:space="preserve"> </v>
      </c>
      <c r="AN89" s="219"/>
      <c r="AO89" s="219"/>
      <c r="AP89" s="219"/>
      <c r="AR89" s="30"/>
      <c r="AS89" s="220" t="s">
        <v>56</v>
      </c>
      <c r="AT89" s="221"/>
      <c r="AU89" s="51"/>
      <c r="AV89" s="51"/>
      <c r="AW89" s="51"/>
      <c r="AX89" s="51"/>
      <c r="AY89" s="51"/>
      <c r="AZ89" s="51"/>
      <c r="BA89" s="51"/>
      <c r="BB89" s="51"/>
      <c r="BC89" s="51"/>
      <c r="BD89" s="51"/>
      <c r="BE89" s="51"/>
      <c r="BF89" s="52"/>
    </row>
    <row r="90" spans="1:91" s="1" customFormat="1" ht="15.2" customHeight="1">
      <c r="B90" s="30"/>
      <c r="C90" s="25" t="s">
        <v>29</v>
      </c>
      <c r="L90" s="3" t="str">
        <f>IF(E14= "Vyplň údaj","",E14)</f>
        <v/>
      </c>
      <c r="AI90" s="25" t="s">
        <v>33</v>
      </c>
      <c r="AM90" s="218" t="str">
        <f>IF(E20="","",E20)</f>
        <v>Elektroline, a.s.</v>
      </c>
      <c r="AN90" s="219"/>
      <c r="AO90" s="219"/>
      <c r="AP90" s="219"/>
      <c r="AR90" s="30"/>
      <c r="AS90" s="222"/>
      <c r="AT90" s="223"/>
      <c r="BF90" s="54"/>
    </row>
    <row r="91" spans="1:91" s="1" customFormat="1" ht="10.9" customHeight="1">
      <c r="B91" s="30"/>
      <c r="AR91" s="30"/>
      <c r="AS91" s="222"/>
      <c r="AT91" s="223"/>
      <c r="BF91" s="54"/>
    </row>
    <row r="92" spans="1:91" s="1" customFormat="1" ht="29.25" customHeight="1">
      <c r="B92" s="30"/>
      <c r="C92" s="224" t="s">
        <v>57</v>
      </c>
      <c r="D92" s="225"/>
      <c r="E92" s="225"/>
      <c r="F92" s="225"/>
      <c r="G92" s="225"/>
      <c r="H92" s="55"/>
      <c r="I92" s="226" t="s">
        <v>58</v>
      </c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27" t="s">
        <v>59</v>
      </c>
      <c r="AH92" s="225"/>
      <c r="AI92" s="225"/>
      <c r="AJ92" s="225"/>
      <c r="AK92" s="225"/>
      <c r="AL92" s="225"/>
      <c r="AM92" s="225"/>
      <c r="AN92" s="226" t="s">
        <v>60</v>
      </c>
      <c r="AO92" s="225"/>
      <c r="AP92" s="228"/>
      <c r="AQ92" s="56" t="s">
        <v>61</v>
      </c>
      <c r="AR92" s="30"/>
      <c r="AS92" s="57" t="s">
        <v>62</v>
      </c>
      <c r="AT92" s="58" t="s">
        <v>63</v>
      </c>
      <c r="AU92" s="58" t="s">
        <v>64</v>
      </c>
      <c r="AV92" s="58" t="s">
        <v>65</v>
      </c>
      <c r="AW92" s="58" t="s">
        <v>66</v>
      </c>
      <c r="AX92" s="58" t="s">
        <v>67</v>
      </c>
      <c r="AY92" s="58" t="s">
        <v>68</v>
      </c>
      <c r="AZ92" s="58" t="s">
        <v>69</v>
      </c>
      <c r="BA92" s="58" t="s">
        <v>70</v>
      </c>
      <c r="BB92" s="58" t="s">
        <v>71</v>
      </c>
      <c r="BC92" s="58" t="s">
        <v>72</v>
      </c>
      <c r="BD92" s="58" t="s">
        <v>73</v>
      </c>
      <c r="BE92" s="58" t="s">
        <v>74</v>
      </c>
      <c r="BF92" s="59" t="s">
        <v>75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1"/>
      <c r="BE93" s="51"/>
      <c r="BF93" s="52"/>
    </row>
    <row r="94" spans="1:91" s="5" customFormat="1" ht="32.450000000000003" customHeight="1">
      <c r="B94" s="61"/>
      <c r="C94" s="62" t="s">
        <v>76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32">
        <f>ROUND(SUM(AG95:AG96),2)</f>
        <v>0</v>
      </c>
      <c r="AH94" s="232"/>
      <c r="AI94" s="232"/>
      <c r="AJ94" s="232"/>
      <c r="AK94" s="232"/>
      <c r="AL94" s="232"/>
      <c r="AM94" s="232"/>
      <c r="AN94" s="233">
        <f>SUM(AG94,AV94)</f>
        <v>0</v>
      </c>
      <c r="AO94" s="233"/>
      <c r="AP94" s="233"/>
      <c r="AQ94" s="65" t="s">
        <v>1</v>
      </c>
      <c r="AR94" s="61"/>
      <c r="AS94" s="66">
        <f>ROUND(SUM(AS95:AS96),2)</f>
        <v>0</v>
      </c>
      <c r="AT94" s="67">
        <f>ROUND(SUM(AT95:AT96),2)</f>
        <v>0</v>
      </c>
      <c r="AU94" s="68">
        <f>ROUND(SUM(AU95:AU96),2)</f>
        <v>0</v>
      </c>
      <c r="AV94" s="68">
        <f>ROUND(SUM(AX94:AY94),2)</f>
        <v>0</v>
      </c>
      <c r="AW94" s="69">
        <f>ROUND(SUM(AW95:AW96),5)</f>
        <v>0</v>
      </c>
      <c r="AX94" s="68">
        <f>ROUND(BB94*L29,2)</f>
        <v>0</v>
      </c>
      <c r="AY94" s="68">
        <f>ROUND(BC94*L30,2)</f>
        <v>0</v>
      </c>
      <c r="AZ94" s="68">
        <f>ROUND(BD94*L29,2)</f>
        <v>0</v>
      </c>
      <c r="BA94" s="68">
        <f>ROUND(BE94*L30,2)</f>
        <v>0</v>
      </c>
      <c r="BB94" s="68">
        <f>ROUND(SUM(BB95:BB96),2)</f>
        <v>0</v>
      </c>
      <c r="BC94" s="68">
        <f>ROUND(SUM(BC95:BC96),2)</f>
        <v>0</v>
      </c>
      <c r="BD94" s="68">
        <f>ROUND(SUM(BD95:BD96),2)</f>
        <v>0</v>
      </c>
      <c r="BE94" s="68">
        <f>ROUND(SUM(BE95:BE96),2)</f>
        <v>0</v>
      </c>
      <c r="BF94" s="70">
        <f>ROUND(SUM(BF95:BF96),2)</f>
        <v>0</v>
      </c>
      <c r="BS94" s="71" t="s">
        <v>77</v>
      </c>
      <c r="BT94" s="71" t="s">
        <v>78</v>
      </c>
      <c r="BU94" s="72" t="s">
        <v>79</v>
      </c>
      <c r="BV94" s="71" t="s">
        <v>80</v>
      </c>
      <c r="BW94" s="71" t="s">
        <v>5</v>
      </c>
      <c r="BX94" s="71" t="s">
        <v>81</v>
      </c>
      <c r="CL94" s="71" t="s">
        <v>1</v>
      </c>
    </row>
    <row r="95" spans="1:91" s="6" customFormat="1" ht="16.5" customHeight="1">
      <c r="A95" s="73" t="s">
        <v>82</v>
      </c>
      <c r="B95" s="74"/>
      <c r="C95" s="75"/>
      <c r="D95" s="231" t="s">
        <v>83</v>
      </c>
      <c r="E95" s="231"/>
      <c r="F95" s="231"/>
      <c r="G95" s="231"/>
      <c r="H95" s="231"/>
      <c r="I95" s="76"/>
      <c r="J95" s="231" t="s">
        <v>84</v>
      </c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31"/>
      <c r="Z95" s="231"/>
      <c r="AA95" s="231"/>
      <c r="AB95" s="231"/>
      <c r="AC95" s="231"/>
      <c r="AD95" s="231"/>
      <c r="AE95" s="231"/>
      <c r="AF95" s="231"/>
      <c r="AG95" s="229">
        <f>'SO650 - Trakční trolejové...'!K34</f>
        <v>0</v>
      </c>
      <c r="AH95" s="230"/>
      <c r="AI95" s="230"/>
      <c r="AJ95" s="230"/>
      <c r="AK95" s="230"/>
      <c r="AL95" s="230"/>
      <c r="AM95" s="230"/>
      <c r="AN95" s="229">
        <f>SUM(AG95,AV95)</f>
        <v>0</v>
      </c>
      <c r="AO95" s="230"/>
      <c r="AP95" s="230"/>
      <c r="AQ95" s="77" t="s">
        <v>85</v>
      </c>
      <c r="AR95" s="74"/>
      <c r="AS95" s="78">
        <f>'SO650 - Trakční trolejové...'!K31</f>
        <v>0</v>
      </c>
      <c r="AT95" s="79">
        <f>'SO650 - Trakční trolejové...'!K32</f>
        <v>0</v>
      </c>
      <c r="AU95" s="79">
        <v>0</v>
      </c>
      <c r="AV95" s="79">
        <f>ROUND(SUM(AX95:AY95),2)</f>
        <v>0</v>
      </c>
      <c r="AW95" s="80">
        <f>'SO650 - Trakční trolejové...'!T141</f>
        <v>0</v>
      </c>
      <c r="AX95" s="79">
        <f>'SO650 - Trakční trolejové...'!K37</f>
        <v>0</v>
      </c>
      <c r="AY95" s="79">
        <f>'SO650 - Trakční trolejové...'!K38</f>
        <v>0</v>
      </c>
      <c r="AZ95" s="79">
        <f>'SO650 - Trakční trolejové...'!K39</f>
        <v>0</v>
      </c>
      <c r="BA95" s="79">
        <f>'SO650 - Trakční trolejové...'!K40</f>
        <v>0</v>
      </c>
      <c r="BB95" s="79">
        <f>'SO650 - Trakční trolejové...'!F37</f>
        <v>0</v>
      </c>
      <c r="BC95" s="79">
        <f>'SO650 - Trakční trolejové...'!F38</f>
        <v>0</v>
      </c>
      <c r="BD95" s="79">
        <f>'SO650 - Trakční trolejové...'!F39</f>
        <v>0</v>
      </c>
      <c r="BE95" s="79">
        <f>'SO650 - Trakční trolejové...'!F40</f>
        <v>0</v>
      </c>
      <c r="BF95" s="81">
        <f>'SO650 - Trakční trolejové...'!F41</f>
        <v>0</v>
      </c>
      <c r="BT95" s="82" t="s">
        <v>86</v>
      </c>
      <c r="BV95" s="82" t="s">
        <v>80</v>
      </c>
      <c r="BW95" s="82" t="s">
        <v>87</v>
      </c>
      <c r="BX95" s="82" t="s">
        <v>5</v>
      </c>
      <c r="CL95" s="82" t="s">
        <v>1</v>
      </c>
      <c r="CM95" s="82" t="s">
        <v>88</v>
      </c>
    </row>
    <row r="96" spans="1:91" s="6" customFormat="1" ht="16.5" customHeight="1">
      <c r="A96" s="73" t="s">
        <v>82</v>
      </c>
      <c r="B96" s="74"/>
      <c r="C96" s="75"/>
      <c r="D96" s="231" t="s">
        <v>89</v>
      </c>
      <c r="E96" s="231"/>
      <c r="F96" s="231"/>
      <c r="G96" s="231"/>
      <c r="H96" s="231"/>
      <c r="I96" s="76"/>
      <c r="J96" s="231" t="s">
        <v>90</v>
      </c>
      <c r="K96" s="231"/>
      <c r="L96" s="231"/>
      <c r="M96" s="231"/>
      <c r="N96" s="231"/>
      <c r="O96" s="231"/>
      <c r="P96" s="231"/>
      <c r="Q96" s="231"/>
      <c r="R96" s="231"/>
      <c r="S96" s="231"/>
      <c r="T96" s="231"/>
      <c r="U96" s="231"/>
      <c r="V96" s="231"/>
      <c r="W96" s="231"/>
      <c r="X96" s="231"/>
      <c r="Y96" s="231"/>
      <c r="Z96" s="231"/>
      <c r="AA96" s="231"/>
      <c r="AB96" s="231"/>
      <c r="AC96" s="231"/>
      <c r="AD96" s="231"/>
      <c r="AE96" s="231"/>
      <c r="AF96" s="231"/>
      <c r="AG96" s="229">
        <f>'F04 - DIO'!K34</f>
        <v>0</v>
      </c>
      <c r="AH96" s="230"/>
      <c r="AI96" s="230"/>
      <c r="AJ96" s="230"/>
      <c r="AK96" s="230"/>
      <c r="AL96" s="230"/>
      <c r="AM96" s="230"/>
      <c r="AN96" s="229">
        <f>SUM(AG96,AV96)</f>
        <v>0</v>
      </c>
      <c r="AO96" s="230"/>
      <c r="AP96" s="230"/>
      <c r="AQ96" s="77" t="s">
        <v>85</v>
      </c>
      <c r="AR96" s="74"/>
      <c r="AS96" s="83">
        <f>'F04 - DIO'!K31</f>
        <v>0</v>
      </c>
      <c r="AT96" s="84">
        <f>'F04 - DIO'!K32</f>
        <v>0</v>
      </c>
      <c r="AU96" s="84">
        <v>0</v>
      </c>
      <c r="AV96" s="84">
        <f>ROUND(SUM(AX96:AY96),2)</f>
        <v>0</v>
      </c>
      <c r="AW96" s="85">
        <f>'F04 - DIO'!T129</f>
        <v>0</v>
      </c>
      <c r="AX96" s="84">
        <f>'F04 - DIO'!K37</f>
        <v>0</v>
      </c>
      <c r="AY96" s="84">
        <f>'F04 - DIO'!K38</f>
        <v>0</v>
      </c>
      <c r="AZ96" s="84">
        <f>'F04 - DIO'!K39</f>
        <v>0</v>
      </c>
      <c r="BA96" s="84">
        <f>'F04 - DIO'!K40</f>
        <v>0</v>
      </c>
      <c r="BB96" s="84">
        <f>'F04 - DIO'!F37</f>
        <v>0</v>
      </c>
      <c r="BC96" s="84">
        <f>'F04 - DIO'!F38</f>
        <v>0</v>
      </c>
      <c r="BD96" s="84">
        <f>'F04 - DIO'!F39</f>
        <v>0</v>
      </c>
      <c r="BE96" s="84">
        <f>'F04 - DIO'!F40</f>
        <v>0</v>
      </c>
      <c r="BF96" s="86">
        <f>'F04 - DIO'!F41</f>
        <v>0</v>
      </c>
      <c r="BT96" s="82" t="s">
        <v>86</v>
      </c>
      <c r="BV96" s="82" t="s">
        <v>80</v>
      </c>
      <c r="BW96" s="82" t="s">
        <v>91</v>
      </c>
      <c r="BX96" s="82" t="s">
        <v>5</v>
      </c>
      <c r="CL96" s="82" t="s">
        <v>1</v>
      </c>
      <c r="CM96" s="82" t="s">
        <v>88</v>
      </c>
    </row>
    <row r="97" spans="2:44" s="1" customFormat="1" ht="30" customHeight="1">
      <c r="B97" s="30"/>
      <c r="AR97" s="30"/>
    </row>
    <row r="98" spans="2:44" s="1" customFormat="1" ht="6.95" customHeight="1"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30"/>
    </row>
  </sheetData>
  <mergeCells count="46">
    <mergeCell ref="AR2:BG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G5:BG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650 - Trakční trolejové...'!C2" display="/" xr:uid="{00000000-0004-0000-0000-000000000000}"/>
    <hyperlink ref="A96" location="'F04 - DIO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49"/>
  <sheetViews>
    <sheetView showGridLines="0" tabSelected="1" topLeftCell="A82" workbookViewId="0">
      <selection activeCell="A155" sqref="A155:XFD157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34" t="s">
        <v>6</v>
      </c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T2" s="15" t="s">
        <v>87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pans="2:46" ht="24.95" customHeight="1">
      <c r="B4" s="18"/>
      <c r="D4" s="19" t="s">
        <v>92</v>
      </c>
      <c r="M4" s="18"/>
      <c r="N4" s="87" t="s">
        <v>11</v>
      </c>
      <c r="AT4" s="15" t="s">
        <v>3</v>
      </c>
    </row>
    <row r="5" spans="2:46" ht="6.95" customHeight="1">
      <c r="B5" s="18"/>
      <c r="M5" s="18"/>
    </row>
    <row r="6" spans="2:46" ht="12" customHeight="1">
      <c r="B6" s="18"/>
      <c r="D6" s="25" t="s">
        <v>17</v>
      </c>
      <c r="M6" s="18"/>
    </row>
    <row r="7" spans="2:46" ht="26.25" customHeight="1">
      <c r="B7" s="18"/>
      <c r="E7" s="235" t="str">
        <f>'Rekapitulace stavby'!K6</f>
        <v>Modernizace trakčního vedení v křižovatce ul. Písečná u DPCHJ, Chomutov</v>
      </c>
      <c r="F7" s="236"/>
      <c r="G7" s="236"/>
      <c r="H7" s="236"/>
      <c r="M7" s="18"/>
    </row>
    <row r="8" spans="2:46" s="1" customFormat="1" ht="12" customHeight="1">
      <c r="B8" s="30"/>
      <c r="D8" s="25" t="s">
        <v>93</v>
      </c>
      <c r="M8" s="30"/>
    </row>
    <row r="9" spans="2:46" s="1" customFormat="1" ht="16.5" customHeight="1">
      <c r="B9" s="30"/>
      <c r="E9" s="215" t="s">
        <v>94</v>
      </c>
      <c r="F9" s="237"/>
      <c r="G9" s="237"/>
      <c r="H9" s="237"/>
      <c r="M9" s="30"/>
    </row>
    <row r="10" spans="2:46" s="1" customFormat="1" ht="11.25">
      <c r="B10" s="30"/>
      <c r="M10" s="30"/>
    </row>
    <row r="11" spans="2:46" s="1" customFormat="1" ht="12" customHeight="1">
      <c r="B11" s="30"/>
      <c r="D11" s="25" t="s">
        <v>19</v>
      </c>
      <c r="F11" s="23" t="s">
        <v>1</v>
      </c>
      <c r="I11" s="25" t="s">
        <v>20</v>
      </c>
      <c r="J11" s="23" t="s">
        <v>1</v>
      </c>
      <c r="M11" s="30"/>
    </row>
    <row r="12" spans="2:46" s="1" customFormat="1" ht="12" customHeight="1">
      <c r="B12" s="30"/>
      <c r="D12" s="25" t="s">
        <v>21</v>
      </c>
      <c r="F12" s="23" t="s">
        <v>22</v>
      </c>
      <c r="I12" s="25" t="s">
        <v>23</v>
      </c>
      <c r="J12" s="50" t="str">
        <f>'Rekapitulace stavby'!AN8</f>
        <v>17. 10. 2024</v>
      </c>
      <c r="M12" s="30"/>
    </row>
    <row r="13" spans="2:46" s="1" customFormat="1" ht="10.9" customHeight="1">
      <c r="B13" s="30"/>
      <c r="M13" s="30"/>
    </row>
    <row r="14" spans="2:46" s="1" customFormat="1" ht="12" customHeight="1">
      <c r="B14" s="30"/>
      <c r="D14" s="25" t="s">
        <v>25</v>
      </c>
      <c r="I14" s="25" t="s">
        <v>26</v>
      </c>
      <c r="J14" s="23" t="str">
        <f>IF('Rekapitulace stavby'!AN10="","",'Rekapitulace stavby'!AN10)</f>
        <v/>
      </c>
      <c r="M14" s="30"/>
    </row>
    <row r="15" spans="2:46" s="1" customFormat="1" ht="18" customHeight="1">
      <c r="B15" s="30"/>
      <c r="E15" s="23" t="str">
        <f>IF('Rekapitulace stavby'!E11="","",'Rekapitulace stavby'!E11)</f>
        <v>Dopravní podnik Chomutova a Jirkova, a.s.</v>
      </c>
      <c r="I15" s="25" t="s">
        <v>28</v>
      </c>
      <c r="J15" s="23" t="str">
        <f>IF('Rekapitulace stavby'!AN11="","",'Rekapitulace stavby'!AN11)</f>
        <v/>
      </c>
      <c r="M15" s="30"/>
    </row>
    <row r="16" spans="2:46" s="1" customFormat="1" ht="6.95" customHeight="1">
      <c r="B16" s="30"/>
      <c r="M16" s="30"/>
    </row>
    <row r="17" spans="2:13" s="1" customFormat="1" ht="12" customHeight="1">
      <c r="B17" s="30"/>
      <c r="D17" s="25" t="s">
        <v>29</v>
      </c>
      <c r="I17" s="25" t="s">
        <v>26</v>
      </c>
      <c r="J17" s="26" t="str">
        <f>'Rekapitulace stavby'!AN13</f>
        <v>Vyplň údaj</v>
      </c>
      <c r="M17" s="30"/>
    </row>
    <row r="18" spans="2:13" s="1" customFormat="1" ht="18" customHeight="1">
      <c r="B18" s="30"/>
      <c r="E18" s="238" t="str">
        <f>'Rekapitulace stavby'!E14</f>
        <v>Vyplň údaj</v>
      </c>
      <c r="F18" s="199"/>
      <c r="G18" s="199"/>
      <c r="H18" s="199"/>
      <c r="I18" s="25" t="s">
        <v>28</v>
      </c>
      <c r="J18" s="26" t="str">
        <f>'Rekapitulace stavby'!AN14</f>
        <v>Vyplň údaj</v>
      </c>
      <c r="M18" s="30"/>
    </row>
    <row r="19" spans="2:13" s="1" customFormat="1" ht="6.95" customHeight="1">
      <c r="B19" s="30"/>
      <c r="M19" s="30"/>
    </row>
    <row r="20" spans="2:13" s="1" customFormat="1" ht="12" customHeight="1">
      <c r="B20" s="30"/>
      <c r="D20" s="25" t="s">
        <v>31</v>
      </c>
      <c r="I20" s="25" t="s">
        <v>26</v>
      </c>
      <c r="J20" s="23" t="str">
        <f>IF('Rekapitulace stavby'!AN16="","",'Rekapitulace stavby'!AN16)</f>
        <v/>
      </c>
      <c r="M20" s="30"/>
    </row>
    <row r="21" spans="2:13" s="1" customFormat="1" ht="18" customHeight="1">
      <c r="B21" s="30"/>
      <c r="E21" s="23" t="str">
        <f>IF('Rekapitulace stavby'!E17="","",'Rekapitulace stavby'!E17)</f>
        <v xml:space="preserve"> </v>
      </c>
      <c r="I21" s="25" t="s">
        <v>28</v>
      </c>
      <c r="J21" s="23" t="str">
        <f>IF('Rekapitulace stavby'!AN17="","",'Rekapitulace stavby'!AN17)</f>
        <v/>
      </c>
      <c r="M21" s="30"/>
    </row>
    <row r="22" spans="2:13" s="1" customFormat="1" ht="6.95" customHeight="1">
      <c r="B22" s="30"/>
      <c r="M22" s="30"/>
    </row>
    <row r="23" spans="2:13" s="1" customFormat="1" ht="12" customHeight="1">
      <c r="B23" s="30"/>
      <c r="D23" s="25" t="s">
        <v>33</v>
      </c>
      <c r="I23" s="25" t="s">
        <v>26</v>
      </c>
      <c r="J23" s="23" t="str">
        <f>IF('Rekapitulace stavby'!AN19="","",'Rekapitulace stavby'!AN19)</f>
        <v/>
      </c>
      <c r="M23" s="30"/>
    </row>
    <row r="24" spans="2:13" s="1" customFormat="1" ht="18" customHeight="1">
      <c r="B24" s="30"/>
      <c r="E24" s="23" t="str">
        <f>IF('Rekapitulace stavby'!E20="","",'Rekapitulace stavby'!E20)</f>
        <v>Elektroline, a.s.</v>
      </c>
      <c r="I24" s="25" t="s">
        <v>28</v>
      </c>
      <c r="J24" s="23" t="str">
        <f>IF('Rekapitulace stavby'!AN20="","",'Rekapitulace stavby'!AN20)</f>
        <v/>
      </c>
      <c r="M24" s="30"/>
    </row>
    <row r="25" spans="2:13" s="1" customFormat="1" ht="6.95" customHeight="1">
      <c r="B25" s="30"/>
      <c r="M25" s="30"/>
    </row>
    <row r="26" spans="2:13" s="1" customFormat="1" ht="12" customHeight="1">
      <c r="B26" s="30"/>
      <c r="D26" s="25" t="s">
        <v>35</v>
      </c>
      <c r="M26" s="30"/>
    </row>
    <row r="27" spans="2:13" s="7" customFormat="1" ht="16.5" customHeight="1">
      <c r="B27" s="88"/>
      <c r="E27" s="204" t="s">
        <v>1</v>
      </c>
      <c r="F27" s="204"/>
      <c r="G27" s="204"/>
      <c r="H27" s="204"/>
      <c r="M27" s="88"/>
    </row>
    <row r="28" spans="2:13" s="1" customFormat="1" ht="6.95" customHeight="1">
      <c r="B28" s="30"/>
      <c r="M28" s="30"/>
    </row>
    <row r="29" spans="2:13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51"/>
      <c r="M29" s="30"/>
    </row>
    <row r="30" spans="2:13" s="1" customFormat="1" ht="14.45" customHeight="1">
      <c r="B30" s="30"/>
      <c r="D30" s="23" t="s">
        <v>95</v>
      </c>
      <c r="K30" s="89">
        <f>K96</f>
        <v>0</v>
      </c>
      <c r="M30" s="30"/>
    </row>
    <row r="31" spans="2:13" s="1" customFormat="1" ht="12.75">
      <c r="B31" s="30"/>
      <c r="E31" s="25" t="s">
        <v>96</v>
      </c>
      <c r="K31" s="90">
        <f>I96</f>
        <v>0</v>
      </c>
      <c r="M31" s="30"/>
    </row>
    <row r="32" spans="2:13" s="1" customFormat="1" ht="12.75">
      <c r="B32" s="30"/>
      <c r="E32" s="25" t="s">
        <v>97</v>
      </c>
      <c r="K32" s="90">
        <f>J96</f>
        <v>0</v>
      </c>
      <c r="M32" s="30"/>
    </row>
    <row r="33" spans="2:13" s="1" customFormat="1" ht="14.45" customHeight="1">
      <c r="B33" s="30"/>
      <c r="D33" s="91" t="s">
        <v>98</v>
      </c>
      <c r="K33" s="89">
        <f>K114</f>
        <v>0</v>
      </c>
      <c r="M33" s="30"/>
    </row>
    <row r="34" spans="2:13" s="1" customFormat="1" ht="25.35" customHeight="1">
      <c r="B34" s="30"/>
      <c r="D34" s="92" t="s">
        <v>36</v>
      </c>
      <c r="K34" s="64">
        <f>ROUND(K30 + K33, 2)</f>
        <v>0</v>
      </c>
      <c r="M34" s="30"/>
    </row>
    <row r="35" spans="2:13" s="1" customFormat="1" ht="6.95" customHeight="1">
      <c r="B35" s="30"/>
      <c r="D35" s="51"/>
      <c r="E35" s="51"/>
      <c r="F35" s="51"/>
      <c r="G35" s="51"/>
      <c r="H35" s="51"/>
      <c r="I35" s="51"/>
      <c r="J35" s="51"/>
      <c r="K35" s="51"/>
      <c r="L35" s="51"/>
      <c r="M35" s="30"/>
    </row>
    <row r="36" spans="2:13" s="1" customFormat="1" ht="14.45" customHeight="1">
      <c r="B36" s="30"/>
      <c r="F36" s="33" t="s">
        <v>38</v>
      </c>
      <c r="I36" s="33" t="s">
        <v>37</v>
      </c>
      <c r="K36" s="33" t="s">
        <v>39</v>
      </c>
      <c r="M36" s="30"/>
    </row>
    <row r="37" spans="2:13" s="1" customFormat="1" ht="14.45" customHeight="1">
      <c r="B37" s="30"/>
      <c r="D37" s="53" t="s">
        <v>40</v>
      </c>
      <c r="E37" s="25" t="s">
        <v>41</v>
      </c>
      <c r="F37" s="90">
        <f>ROUND((SUM(BE114:BE121) + SUM(BE141:BE548)),  2)</f>
        <v>0</v>
      </c>
      <c r="I37" s="93">
        <v>0.21</v>
      </c>
      <c r="K37" s="90">
        <f>ROUND(((SUM(BE114:BE121) + SUM(BE141:BE548))*I37),  2)</f>
        <v>0</v>
      </c>
      <c r="M37" s="30"/>
    </row>
    <row r="38" spans="2:13" s="1" customFormat="1" ht="14.45" customHeight="1">
      <c r="B38" s="30"/>
      <c r="E38" s="25" t="s">
        <v>42</v>
      </c>
      <c r="F38" s="90">
        <f>ROUND((SUM(BF114:BF121) + SUM(BF141:BF548)),  2)</f>
        <v>0</v>
      </c>
      <c r="I38" s="93">
        <v>0.12</v>
      </c>
      <c r="K38" s="90">
        <f>ROUND(((SUM(BF114:BF121) + SUM(BF141:BF548))*I38),  2)</f>
        <v>0</v>
      </c>
      <c r="M38" s="30"/>
    </row>
    <row r="39" spans="2:13" s="1" customFormat="1" ht="14.45" hidden="1" customHeight="1">
      <c r="B39" s="30"/>
      <c r="E39" s="25" t="s">
        <v>43</v>
      </c>
      <c r="F39" s="90">
        <f>ROUND((SUM(BG114:BG121) + SUM(BG141:BG548)),  2)</f>
        <v>0</v>
      </c>
      <c r="I39" s="93">
        <v>0.21</v>
      </c>
      <c r="K39" s="90">
        <f>0</f>
        <v>0</v>
      </c>
      <c r="M39" s="30"/>
    </row>
    <row r="40" spans="2:13" s="1" customFormat="1" ht="14.45" hidden="1" customHeight="1">
      <c r="B40" s="30"/>
      <c r="E40" s="25" t="s">
        <v>44</v>
      </c>
      <c r="F40" s="90">
        <f>ROUND((SUM(BH114:BH121) + SUM(BH141:BH548)),  2)</f>
        <v>0</v>
      </c>
      <c r="I40" s="93">
        <v>0.12</v>
      </c>
      <c r="K40" s="90">
        <f>0</f>
        <v>0</v>
      </c>
      <c r="M40" s="30"/>
    </row>
    <row r="41" spans="2:13" s="1" customFormat="1" ht="14.45" hidden="1" customHeight="1">
      <c r="B41" s="30"/>
      <c r="E41" s="25" t="s">
        <v>45</v>
      </c>
      <c r="F41" s="90">
        <f>ROUND((SUM(BI114:BI121) + SUM(BI141:BI548)),  2)</f>
        <v>0</v>
      </c>
      <c r="I41" s="93">
        <v>0</v>
      </c>
      <c r="K41" s="90">
        <f>0</f>
        <v>0</v>
      </c>
      <c r="M41" s="30"/>
    </row>
    <row r="42" spans="2:13" s="1" customFormat="1" ht="6.95" customHeight="1">
      <c r="B42" s="30"/>
      <c r="M42" s="30"/>
    </row>
    <row r="43" spans="2:13" s="1" customFormat="1" ht="25.35" customHeight="1">
      <c r="B43" s="30"/>
      <c r="C43" s="94"/>
      <c r="D43" s="95" t="s">
        <v>46</v>
      </c>
      <c r="E43" s="55"/>
      <c r="F43" s="55"/>
      <c r="G43" s="96" t="s">
        <v>47</v>
      </c>
      <c r="H43" s="97" t="s">
        <v>48</v>
      </c>
      <c r="I43" s="55"/>
      <c r="J43" s="55"/>
      <c r="K43" s="98">
        <f>SUM(K34:K41)</f>
        <v>0</v>
      </c>
      <c r="L43" s="99"/>
      <c r="M43" s="30"/>
    </row>
    <row r="44" spans="2:13" s="1" customFormat="1" ht="14.45" customHeight="1">
      <c r="B44" s="30"/>
      <c r="M44" s="30"/>
    </row>
    <row r="45" spans="2:13" ht="14.45" customHeight="1">
      <c r="B45" s="18"/>
      <c r="M45" s="18"/>
    </row>
    <row r="46" spans="2:13" ht="14.45" customHeight="1">
      <c r="B46" s="18"/>
      <c r="M46" s="18"/>
    </row>
    <row r="47" spans="2:13" ht="14.45" customHeight="1">
      <c r="B47" s="18"/>
      <c r="M47" s="18"/>
    </row>
    <row r="48" spans="2:13" ht="14.45" customHeight="1">
      <c r="B48" s="18"/>
      <c r="M48" s="18"/>
    </row>
    <row r="49" spans="2:13" ht="14.45" customHeight="1">
      <c r="B49" s="18"/>
      <c r="M49" s="18"/>
    </row>
    <row r="50" spans="2:13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40"/>
      <c r="M50" s="30"/>
    </row>
    <row r="51" spans="2:13" ht="11.25">
      <c r="B51" s="18"/>
      <c r="M51" s="18"/>
    </row>
    <row r="52" spans="2:13" ht="11.25">
      <c r="B52" s="18"/>
      <c r="M52" s="18"/>
    </row>
    <row r="53" spans="2:13" ht="11.25">
      <c r="B53" s="18"/>
      <c r="M53" s="18"/>
    </row>
    <row r="54" spans="2:13" ht="11.25">
      <c r="B54" s="18"/>
      <c r="M54" s="18"/>
    </row>
    <row r="55" spans="2:13" ht="11.25">
      <c r="B55" s="18"/>
      <c r="M55" s="18"/>
    </row>
    <row r="56" spans="2:13" ht="11.25">
      <c r="B56" s="18"/>
      <c r="M56" s="18"/>
    </row>
    <row r="57" spans="2:13" ht="11.25">
      <c r="B57" s="18"/>
      <c r="M57" s="18"/>
    </row>
    <row r="58" spans="2:13" ht="11.25">
      <c r="B58" s="18"/>
      <c r="M58" s="18"/>
    </row>
    <row r="59" spans="2:13" ht="11.25">
      <c r="B59" s="18"/>
      <c r="M59" s="18"/>
    </row>
    <row r="60" spans="2:13" ht="11.25">
      <c r="B60" s="18"/>
      <c r="M60" s="18"/>
    </row>
    <row r="61" spans="2:13" s="1" customFormat="1" ht="12.75">
      <c r="B61" s="30"/>
      <c r="D61" s="41" t="s">
        <v>51</v>
      </c>
      <c r="E61" s="32"/>
      <c r="F61" s="100" t="s">
        <v>52</v>
      </c>
      <c r="G61" s="41" t="s">
        <v>51</v>
      </c>
      <c r="H61" s="32"/>
      <c r="I61" s="32"/>
      <c r="J61" s="101" t="s">
        <v>52</v>
      </c>
      <c r="K61" s="32"/>
      <c r="L61" s="32"/>
      <c r="M61" s="30"/>
    </row>
    <row r="62" spans="2:13" ht="11.25">
      <c r="B62" s="18"/>
      <c r="M62" s="18"/>
    </row>
    <row r="63" spans="2:13" ht="11.25">
      <c r="B63" s="18"/>
      <c r="M63" s="18"/>
    </row>
    <row r="64" spans="2:13" ht="11.25">
      <c r="B64" s="18"/>
      <c r="M64" s="18"/>
    </row>
    <row r="65" spans="2:13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40"/>
      <c r="M65" s="30"/>
    </row>
    <row r="66" spans="2:13" ht="11.25">
      <c r="B66" s="18"/>
      <c r="M66" s="18"/>
    </row>
    <row r="67" spans="2:13" ht="11.25">
      <c r="B67" s="18"/>
      <c r="M67" s="18"/>
    </row>
    <row r="68" spans="2:13" ht="11.25">
      <c r="B68" s="18"/>
      <c r="M68" s="18"/>
    </row>
    <row r="69" spans="2:13" ht="11.25">
      <c r="B69" s="18"/>
      <c r="M69" s="18"/>
    </row>
    <row r="70" spans="2:13" ht="11.25">
      <c r="B70" s="18"/>
      <c r="M70" s="18"/>
    </row>
    <row r="71" spans="2:13" ht="11.25">
      <c r="B71" s="18"/>
      <c r="M71" s="18"/>
    </row>
    <row r="72" spans="2:13" ht="11.25">
      <c r="B72" s="18"/>
      <c r="M72" s="18"/>
    </row>
    <row r="73" spans="2:13" ht="11.25">
      <c r="B73" s="18"/>
      <c r="M73" s="18"/>
    </row>
    <row r="74" spans="2:13" ht="11.25">
      <c r="B74" s="18"/>
      <c r="M74" s="18"/>
    </row>
    <row r="75" spans="2:13" ht="11.25">
      <c r="B75" s="18"/>
      <c r="M75" s="18"/>
    </row>
    <row r="76" spans="2:13" s="1" customFormat="1" ht="12.75">
      <c r="B76" s="30"/>
      <c r="D76" s="41" t="s">
        <v>51</v>
      </c>
      <c r="E76" s="32"/>
      <c r="F76" s="100" t="s">
        <v>52</v>
      </c>
      <c r="G76" s="41" t="s">
        <v>51</v>
      </c>
      <c r="H76" s="32"/>
      <c r="I76" s="32"/>
      <c r="J76" s="101" t="s">
        <v>52</v>
      </c>
      <c r="K76" s="32"/>
      <c r="L76" s="32"/>
      <c r="M76" s="30"/>
    </row>
    <row r="77" spans="2:13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30"/>
    </row>
    <row r="82" spans="2:47" s="1" customFormat="1" ht="24.95" customHeight="1">
      <c r="B82" s="30"/>
      <c r="C82" s="19" t="s">
        <v>99</v>
      </c>
      <c r="M82" s="30"/>
    </row>
    <row r="83" spans="2:47" s="1" customFormat="1" ht="6.95" customHeight="1">
      <c r="B83" s="30"/>
      <c r="M83" s="30"/>
    </row>
    <row r="84" spans="2:47" s="1" customFormat="1" ht="12" customHeight="1">
      <c r="B84" s="30"/>
      <c r="C84" s="25" t="s">
        <v>17</v>
      </c>
      <c r="M84" s="30"/>
    </row>
    <row r="85" spans="2:47" s="1" customFormat="1" ht="26.25" customHeight="1">
      <c r="B85" s="30"/>
      <c r="E85" s="235" t="str">
        <f>E7</f>
        <v>Modernizace trakčního vedení v křižovatce ul. Písečná u DPCHJ, Chomutov</v>
      </c>
      <c r="F85" s="236"/>
      <c r="G85" s="236"/>
      <c r="H85" s="236"/>
      <c r="M85" s="30"/>
    </row>
    <row r="86" spans="2:47" s="1" customFormat="1" ht="12" customHeight="1">
      <c r="B86" s="30"/>
      <c r="C86" s="25" t="s">
        <v>93</v>
      </c>
      <c r="M86" s="30"/>
    </row>
    <row r="87" spans="2:47" s="1" customFormat="1" ht="16.5" customHeight="1">
      <c r="B87" s="30"/>
      <c r="E87" s="215" t="str">
        <f>E9</f>
        <v xml:space="preserve">SO650 - Trakční trolejové vedení </v>
      </c>
      <c r="F87" s="237"/>
      <c r="G87" s="237"/>
      <c r="H87" s="237"/>
      <c r="M87" s="30"/>
    </row>
    <row r="88" spans="2:47" s="1" customFormat="1" ht="6.95" customHeight="1">
      <c r="B88" s="30"/>
      <c r="M88" s="30"/>
    </row>
    <row r="89" spans="2:47" s="1" customFormat="1" ht="12" customHeight="1">
      <c r="B89" s="30"/>
      <c r="C89" s="25" t="s">
        <v>21</v>
      </c>
      <c r="F89" s="23" t="str">
        <f>F12</f>
        <v>Chomutov</v>
      </c>
      <c r="I89" s="25" t="s">
        <v>23</v>
      </c>
      <c r="J89" s="50" t="str">
        <f>IF(J12="","",J12)</f>
        <v>17. 10. 2024</v>
      </c>
      <c r="M89" s="30"/>
    </row>
    <row r="90" spans="2:47" s="1" customFormat="1" ht="6.95" customHeight="1">
      <c r="B90" s="30"/>
      <c r="M90" s="30"/>
    </row>
    <row r="91" spans="2:47" s="1" customFormat="1" ht="15.2" customHeight="1">
      <c r="B91" s="30"/>
      <c r="C91" s="25" t="s">
        <v>25</v>
      </c>
      <c r="F91" s="23" t="str">
        <f>E15</f>
        <v>Dopravní podnik Chomutova a Jirkova, a.s.</v>
      </c>
      <c r="I91" s="25" t="s">
        <v>31</v>
      </c>
      <c r="J91" s="28" t="str">
        <f>E21</f>
        <v xml:space="preserve"> </v>
      </c>
      <c r="M91" s="30"/>
    </row>
    <row r="92" spans="2:47" s="1" customFormat="1" ht="15.2" customHeight="1">
      <c r="B92" s="30"/>
      <c r="C92" s="25" t="s">
        <v>29</v>
      </c>
      <c r="F92" s="23" t="str">
        <f>IF(E18="","",E18)</f>
        <v>Vyplň údaj</v>
      </c>
      <c r="I92" s="25" t="s">
        <v>33</v>
      </c>
      <c r="J92" s="28" t="str">
        <f>E24</f>
        <v>Elektroline, a.s.</v>
      </c>
      <c r="M92" s="30"/>
    </row>
    <row r="93" spans="2:47" s="1" customFormat="1" ht="10.35" customHeight="1">
      <c r="B93" s="30"/>
      <c r="M93" s="30"/>
    </row>
    <row r="94" spans="2:47" s="1" customFormat="1" ht="29.25" customHeight="1">
      <c r="B94" s="30"/>
      <c r="C94" s="102" t="s">
        <v>100</v>
      </c>
      <c r="D94" s="94"/>
      <c r="E94" s="94"/>
      <c r="F94" s="94"/>
      <c r="G94" s="94"/>
      <c r="H94" s="94"/>
      <c r="I94" s="103" t="s">
        <v>101</v>
      </c>
      <c r="J94" s="103" t="s">
        <v>102</v>
      </c>
      <c r="K94" s="103" t="s">
        <v>103</v>
      </c>
      <c r="L94" s="94"/>
      <c r="M94" s="30"/>
    </row>
    <row r="95" spans="2:47" s="1" customFormat="1" ht="10.35" customHeight="1">
      <c r="B95" s="30"/>
      <c r="M95" s="30"/>
    </row>
    <row r="96" spans="2:47" s="1" customFormat="1" ht="22.9" customHeight="1">
      <c r="B96" s="30"/>
      <c r="C96" s="104" t="s">
        <v>104</v>
      </c>
      <c r="I96" s="64">
        <f t="shared" ref="I96:J98" si="0">Q141</f>
        <v>0</v>
      </c>
      <c r="J96" s="64">
        <f t="shared" si="0"/>
        <v>0</v>
      </c>
      <c r="K96" s="64">
        <f>K141</f>
        <v>0</v>
      </c>
      <c r="M96" s="30"/>
      <c r="AU96" s="15" t="s">
        <v>105</v>
      </c>
    </row>
    <row r="97" spans="2:13" s="8" customFormat="1" ht="24.95" customHeight="1">
      <c r="B97" s="105"/>
      <c r="D97" s="106" t="s">
        <v>106</v>
      </c>
      <c r="E97" s="107"/>
      <c r="F97" s="107"/>
      <c r="G97" s="107"/>
      <c r="H97" s="107"/>
      <c r="I97" s="108">
        <f t="shared" si="0"/>
        <v>0</v>
      </c>
      <c r="J97" s="108">
        <f t="shared" si="0"/>
        <v>0</v>
      </c>
      <c r="K97" s="108">
        <f>K142</f>
        <v>0</v>
      </c>
      <c r="M97" s="105"/>
    </row>
    <row r="98" spans="2:13" s="9" customFormat="1" ht="19.899999999999999" customHeight="1">
      <c r="B98" s="109"/>
      <c r="D98" s="110" t="s">
        <v>107</v>
      </c>
      <c r="E98" s="111"/>
      <c r="F98" s="111"/>
      <c r="G98" s="111"/>
      <c r="H98" s="111"/>
      <c r="I98" s="112">
        <f t="shared" si="0"/>
        <v>0</v>
      </c>
      <c r="J98" s="112">
        <f t="shared" si="0"/>
        <v>0</v>
      </c>
      <c r="K98" s="112">
        <f>K143</f>
        <v>0</v>
      </c>
      <c r="M98" s="109"/>
    </row>
    <row r="99" spans="2:13" s="9" customFormat="1" ht="19.899999999999999" customHeight="1">
      <c r="B99" s="109"/>
      <c r="D99" s="110" t="s">
        <v>108</v>
      </c>
      <c r="E99" s="111"/>
      <c r="F99" s="111"/>
      <c r="G99" s="111"/>
      <c r="H99" s="111"/>
      <c r="I99" s="112">
        <f>Q153</f>
        <v>0</v>
      </c>
      <c r="J99" s="112">
        <f>R153</f>
        <v>0</v>
      </c>
      <c r="K99" s="112">
        <f>K153</f>
        <v>0</v>
      </c>
      <c r="M99" s="109"/>
    </row>
    <row r="100" spans="2:13" s="9" customFormat="1" ht="19.899999999999999" customHeight="1">
      <c r="B100" s="109"/>
      <c r="D100" s="110" t="s">
        <v>109</v>
      </c>
      <c r="E100" s="111"/>
      <c r="F100" s="111"/>
      <c r="G100" s="111"/>
      <c r="H100" s="111"/>
      <c r="I100" s="112">
        <f>Q167</f>
        <v>0</v>
      </c>
      <c r="J100" s="112">
        <f>R167</f>
        <v>0</v>
      </c>
      <c r="K100" s="112">
        <f>K167</f>
        <v>0</v>
      </c>
      <c r="M100" s="109"/>
    </row>
    <row r="101" spans="2:13" s="9" customFormat="1" ht="19.899999999999999" customHeight="1">
      <c r="B101" s="109"/>
      <c r="D101" s="110" t="s">
        <v>110</v>
      </c>
      <c r="E101" s="111"/>
      <c r="F101" s="111"/>
      <c r="G101" s="111"/>
      <c r="H101" s="111"/>
      <c r="I101" s="112">
        <f>Q171</f>
        <v>0</v>
      </c>
      <c r="J101" s="112">
        <f>R171</f>
        <v>0</v>
      </c>
      <c r="K101" s="112">
        <f>K171</f>
        <v>0</v>
      </c>
      <c r="M101" s="109"/>
    </row>
    <row r="102" spans="2:13" s="9" customFormat="1" ht="19.899999999999999" customHeight="1">
      <c r="B102" s="109"/>
      <c r="D102" s="110" t="s">
        <v>111</v>
      </c>
      <c r="E102" s="111"/>
      <c r="F102" s="111"/>
      <c r="G102" s="111"/>
      <c r="H102" s="111"/>
      <c r="I102" s="112">
        <f>Q206</f>
        <v>0</v>
      </c>
      <c r="J102" s="112">
        <f>R206</f>
        <v>0</v>
      </c>
      <c r="K102" s="112">
        <f>K206</f>
        <v>0</v>
      </c>
      <c r="M102" s="109"/>
    </row>
    <row r="103" spans="2:13" s="9" customFormat="1" ht="19.899999999999999" customHeight="1">
      <c r="B103" s="109"/>
      <c r="D103" s="110" t="s">
        <v>112</v>
      </c>
      <c r="E103" s="111"/>
      <c r="F103" s="111"/>
      <c r="G103" s="111"/>
      <c r="H103" s="111"/>
      <c r="I103" s="112">
        <f>Q230</f>
        <v>0</v>
      </c>
      <c r="J103" s="112">
        <f>R230</f>
        <v>0</v>
      </c>
      <c r="K103" s="112">
        <f>K230</f>
        <v>0</v>
      </c>
      <c r="M103" s="109"/>
    </row>
    <row r="104" spans="2:13" s="9" customFormat="1" ht="19.899999999999999" customHeight="1">
      <c r="B104" s="109"/>
      <c r="D104" s="110" t="s">
        <v>113</v>
      </c>
      <c r="E104" s="111"/>
      <c r="F104" s="111"/>
      <c r="G104" s="111"/>
      <c r="H104" s="111"/>
      <c r="I104" s="112">
        <f>Q241</f>
        <v>0</v>
      </c>
      <c r="J104" s="112">
        <f>R241</f>
        <v>0</v>
      </c>
      <c r="K104" s="112">
        <f>K241</f>
        <v>0</v>
      </c>
      <c r="M104" s="109"/>
    </row>
    <row r="105" spans="2:13" s="8" customFormat="1" ht="24.95" customHeight="1">
      <c r="B105" s="105"/>
      <c r="D105" s="106" t="s">
        <v>114</v>
      </c>
      <c r="E105" s="107"/>
      <c r="F105" s="107"/>
      <c r="G105" s="107"/>
      <c r="H105" s="107"/>
      <c r="I105" s="108">
        <f>Q378</f>
        <v>0</v>
      </c>
      <c r="J105" s="108">
        <f>R378</f>
        <v>0</v>
      </c>
      <c r="K105" s="108">
        <f>K378</f>
        <v>0</v>
      </c>
      <c r="M105" s="105"/>
    </row>
    <row r="106" spans="2:13" s="8" customFormat="1" ht="24.95" customHeight="1">
      <c r="B106" s="105"/>
      <c r="D106" s="106" t="s">
        <v>115</v>
      </c>
      <c r="E106" s="107"/>
      <c r="F106" s="107"/>
      <c r="G106" s="107"/>
      <c r="H106" s="107"/>
      <c r="I106" s="108">
        <f>Q485</f>
        <v>0</v>
      </c>
      <c r="J106" s="108">
        <f>R485</f>
        <v>0</v>
      </c>
      <c r="K106" s="108">
        <f>K485</f>
        <v>0</v>
      </c>
      <c r="M106" s="105"/>
    </row>
    <row r="107" spans="2:13" s="8" customFormat="1" ht="24.95" customHeight="1">
      <c r="B107" s="105"/>
      <c r="D107" s="106" t="s">
        <v>116</v>
      </c>
      <c r="E107" s="107"/>
      <c r="F107" s="107"/>
      <c r="G107" s="107"/>
      <c r="H107" s="107"/>
      <c r="I107" s="108">
        <f>Q528</f>
        <v>0</v>
      </c>
      <c r="J107" s="108">
        <f>R528</f>
        <v>0</v>
      </c>
      <c r="K107" s="108">
        <f>K528</f>
        <v>0</v>
      </c>
      <c r="M107" s="105"/>
    </row>
    <row r="108" spans="2:13" s="8" customFormat="1" ht="24.95" customHeight="1">
      <c r="B108" s="105"/>
      <c r="D108" s="106" t="s">
        <v>117</v>
      </c>
      <c r="E108" s="107"/>
      <c r="F108" s="107"/>
      <c r="G108" s="107"/>
      <c r="H108" s="107"/>
      <c r="I108" s="108">
        <f>Q534</f>
        <v>0</v>
      </c>
      <c r="J108" s="108">
        <f>R534</f>
        <v>0</v>
      </c>
      <c r="K108" s="108">
        <f>K534</f>
        <v>0</v>
      </c>
      <c r="M108" s="105"/>
    </row>
    <row r="109" spans="2:13" s="9" customFormat="1" ht="19.899999999999999" customHeight="1">
      <c r="B109" s="109"/>
      <c r="D109" s="110" t="s">
        <v>118</v>
      </c>
      <c r="E109" s="111"/>
      <c r="F109" s="111"/>
      <c r="G109" s="111"/>
      <c r="H109" s="111"/>
      <c r="I109" s="112">
        <f>Q535</f>
        <v>0</v>
      </c>
      <c r="J109" s="112">
        <f>R535</f>
        <v>0</v>
      </c>
      <c r="K109" s="112">
        <f>K535</f>
        <v>0</v>
      </c>
      <c r="M109" s="109"/>
    </row>
    <row r="110" spans="2:13" s="9" customFormat="1" ht="19.899999999999999" customHeight="1">
      <c r="B110" s="109"/>
      <c r="D110" s="110" t="s">
        <v>119</v>
      </c>
      <c r="E110" s="111"/>
      <c r="F110" s="111"/>
      <c r="G110" s="111"/>
      <c r="H110" s="111"/>
      <c r="I110" s="112">
        <f>Q540</f>
        <v>0</v>
      </c>
      <c r="J110" s="112">
        <f>R540</f>
        <v>0</v>
      </c>
      <c r="K110" s="112">
        <f>K540</f>
        <v>0</v>
      </c>
      <c r="M110" s="109"/>
    </row>
    <row r="111" spans="2:13" s="9" customFormat="1" ht="19.899999999999999" customHeight="1">
      <c r="B111" s="109"/>
      <c r="D111" s="110" t="s">
        <v>120</v>
      </c>
      <c r="E111" s="111"/>
      <c r="F111" s="111"/>
      <c r="G111" s="111"/>
      <c r="H111" s="111"/>
      <c r="I111" s="112">
        <f>Q543</f>
        <v>0</v>
      </c>
      <c r="J111" s="112">
        <f>R543</f>
        <v>0</v>
      </c>
      <c r="K111" s="112">
        <f>K543</f>
        <v>0</v>
      </c>
      <c r="M111" s="109"/>
    </row>
    <row r="112" spans="2:13" s="1" customFormat="1" ht="21.75" customHeight="1">
      <c r="B112" s="30"/>
      <c r="M112" s="30"/>
    </row>
    <row r="113" spans="2:65" s="1" customFormat="1" ht="6.95" customHeight="1">
      <c r="B113" s="30"/>
      <c r="M113" s="30"/>
    </row>
    <row r="114" spans="2:65" s="1" customFormat="1" ht="29.25" customHeight="1">
      <c r="B114" s="30"/>
      <c r="C114" s="104" t="s">
        <v>121</v>
      </c>
      <c r="K114" s="113">
        <f>ROUND(K115 + K116 + K117 + K118 + K119 + K120,2)</f>
        <v>0</v>
      </c>
      <c r="M114" s="30"/>
      <c r="O114" s="114" t="s">
        <v>40</v>
      </c>
    </row>
    <row r="115" spans="2:65" s="1" customFormat="1" ht="18" customHeight="1">
      <c r="B115" s="115"/>
      <c r="C115" s="116"/>
      <c r="D115" s="239" t="s">
        <v>122</v>
      </c>
      <c r="E115" s="240"/>
      <c r="F115" s="240"/>
      <c r="G115" s="116"/>
      <c r="H115" s="116"/>
      <c r="I115" s="116"/>
      <c r="J115" s="116"/>
      <c r="K115" s="118">
        <v>0</v>
      </c>
      <c r="L115" s="116"/>
      <c r="M115" s="115"/>
      <c r="N115" s="116"/>
      <c r="O115" s="119" t="s">
        <v>41</v>
      </c>
      <c r="P115" s="116"/>
      <c r="Q115" s="116"/>
      <c r="R115" s="116"/>
      <c r="S115" s="116"/>
      <c r="T115" s="116"/>
      <c r="U115" s="116"/>
      <c r="V115" s="116"/>
      <c r="W115" s="116"/>
      <c r="X115" s="116"/>
      <c r="Y115" s="116"/>
      <c r="Z115" s="116"/>
      <c r="AA115" s="116"/>
      <c r="AB115" s="116"/>
      <c r="AC115" s="116"/>
      <c r="AD115" s="116"/>
      <c r="AE115" s="116"/>
      <c r="AF115" s="116"/>
      <c r="AG115" s="116"/>
      <c r="AH115" s="116"/>
      <c r="AI115" s="116"/>
      <c r="AJ115" s="116"/>
      <c r="AK115" s="116"/>
      <c r="AL115" s="116"/>
      <c r="AM115" s="116"/>
      <c r="AN115" s="116"/>
      <c r="AO115" s="116"/>
      <c r="AP115" s="116"/>
      <c r="AQ115" s="116"/>
      <c r="AR115" s="116"/>
      <c r="AS115" s="116"/>
      <c r="AT115" s="116"/>
      <c r="AU115" s="116"/>
      <c r="AV115" s="116"/>
      <c r="AW115" s="116"/>
      <c r="AX115" s="116"/>
      <c r="AY115" s="120" t="s">
        <v>123</v>
      </c>
      <c r="AZ115" s="116"/>
      <c r="BA115" s="116"/>
      <c r="BB115" s="116"/>
      <c r="BC115" s="116"/>
      <c r="BD115" s="116"/>
      <c r="BE115" s="121">
        <f t="shared" ref="BE115:BE120" si="1">IF(O115="základní",K115,0)</f>
        <v>0</v>
      </c>
      <c r="BF115" s="121">
        <f t="shared" ref="BF115:BF120" si="2">IF(O115="snížená",K115,0)</f>
        <v>0</v>
      </c>
      <c r="BG115" s="121">
        <f t="shared" ref="BG115:BG120" si="3">IF(O115="zákl. přenesená",K115,0)</f>
        <v>0</v>
      </c>
      <c r="BH115" s="121">
        <f t="shared" ref="BH115:BH120" si="4">IF(O115="sníž. přenesená",K115,0)</f>
        <v>0</v>
      </c>
      <c r="BI115" s="121">
        <f t="shared" ref="BI115:BI120" si="5">IF(O115="nulová",K115,0)</f>
        <v>0</v>
      </c>
      <c r="BJ115" s="120" t="s">
        <v>86</v>
      </c>
      <c r="BK115" s="116"/>
      <c r="BL115" s="116"/>
      <c r="BM115" s="116"/>
    </row>
    <row r="116" spans="2:65" s="1" customFormat="1" ht="18" customHeight="1">
      <c r="B116" s="115"/>
      <c r="C116" s="116"/>
      <c r="D116" s="239" t="s">
        <v>124</v>
      </c>
      <c r="E116" s="240"/>
      <c r="F116" s="240"/>
      <c r="G116" s="116"/>
      <c r="H116" s="116"/>
      <c r="I116" s="116"/>
      <c r="J116" s="116"/>
      <c r="K116" s="118">
        <v>0</v>
      </c>
      <c r="L116" s="116"/>
      <c r="M116" s="115"/>
      <c r="N116" s="116"/>
      <c r="O116" s="119" t="s">
        <v>41</v>
      </c>
      <c r="P116" s="116"/>
      <c r="Q116" s="116"/>
      <c r="R116" s="116"/>
      <c r="S116" s="116"/>
      <c r="T116" s="116"/>
      <c r="U116" s="116"/>
      <c r="V116" s="116"/>
      <c r="W116" s="116"/>
      <c r="X116" s="116"/>
      <c r="Y116" s="116"/>
      <c r="Z116" s="116"/>
      <c r="AA116" s="116"/>
      <c r="AB116" s="116"/>
      <c r="AC116" s="116"/>
      <c r="AD116" s="116"/>
      <c r="AE116" s="116"/>
      <c r="AF116" s="116"/>
      <c r="AG116" s="116"/>
      <c r="AH116" s="116"/>
      <c r="AI116" s="116"/>
      <c r="AJ116" s="116"/>
      <c r="AK116" s="116"/>
      <c r="AL116" s="116"/>
      <c r="AM116" s="116"/>
      <c r="AN116" s="116"/>
      <c r="AO116" s="116"/>
      <c r="AP116" s="116"/>
      <c r="AQ116" s="116"/>
      <c r="AR116" s="116"/>
      <c r="AS116" s="116"/>
      <c r="AT116" s="116"/>
      <c r="AU116" s="116"/>
      <c r="AV116" s="116"/>
      <c r="AW116" s="116"/>
      <c r="AX116" s="116"/>
      <c r="AY116" s="120" t="s">
        <v>123</v>
      </c>
      <c r="AZ116" s="116"/>
      <c r="BA116" s="116"/>
      <c r="BB116" s="116"/>
      <c r="BC116" s="116"/>
      <c r="BD116" s="116"/>
      <c r="BE116" s="121">
        <f t="shared" si="1"/>
        <v>0</v>
      </c>
      <c r="BF116" s="121">
        <f t="shared" si="2"/>
        <v>0</v>
      </c>
      <c r="BG116" s="121">
        <f t="shared" si="3"/>
        <v>0</v>
      </c>
      <c r="BH116" s="121">
        <f t="shared" si="4"/>
        <v>0</v>
      </c>
      <c r="BI116" s="121">
        <f t="shared" si="5"/>
        <v>0</v>
      </c>
      <c r="BJ116" s="120" t="s">
        <v>86</v>
      </c>
      <c r="BK116" s="116"/>
      <c r="BL116" s="116"/>
      <c r="BM116" s="116"/>
    </row>
    <row r="117" spans="2:65" s="1" customFormat="1" ht="18" customHeight="1">
      <c r="B117" s="115"/>
      <c r="C117" s="116"/>
      <c r="D117" s="239" t="s">
        <v>125</v>
      </c>
      <c r="E117" s="240"/>
      <c r="F117" s="240"/>
      <c r="G117" s="116"/>
      <c r="H117" s="116"/>
      <c r="I117" s="116"/>
      <c r="J117" s="116"/>
      <c r="K117" s="118">
        <v>0</v>
      </c>
      <c r="L117" s="116"/>
      <c r="M117" s="115"/>
      <c r="N117" s="116"/>
      <c r="O117" s="119" t="s">
        <v>41</v>
      </c>
      <c r="P117" s="116"/>
      <c r="Q117" s="116"/>
      <c r="R117" s="116"/>
      <c r="S117" s="116"/>
      <c r="T117" s="116"/>
      <c r="U117" s="116"/>
      <c r="V117" s="116"/>
      <c r="W117" s="116"/>
      <c r="X117" s="116"/>
      <c r="Y117" s="116"/>
      <c r="Z117" s="116"/>
      <c r="AA117" s="116"/>
      <c r="AB117" s="116"/>
      <c r="AC117" s="116"/>
      <c r="AD117" s="116"/>
      <c r="AE117" s="116"/>
      <c r="AF117" s="116"/>
      <c r="AG117" s="116"/>
      <c r="AH117" s="116"/>
      <c r="AI117" s="116"/>
      <c r="AJ117" s="116"/>
      <c r="AK117" s="116"/>
      <c r="AL117" s="116"/>
      <c r="AM117" s="116"/>
      <c r="AN117" s="116"/>
      <c r="AO117" s="116"/>
      <c r="AP117" s="116"/>
      <c r="AQ117" s="116"/>
      <c r="AR117" s="116"/>
      <c r="AS117" s="116"/>
      <c r="AT117" s="116"/>
      <c r="AU117" s="116"/>
      <c r="AV117" s="116"/>
      <c r="AW117" s="116"/>
      <c r="AX117" s="116"/>
      <c r="AY117" s="120" t="s">
        <v>123</v>
      </c>
      <c r="AZ117" s="116"/>
      <c r="BA117" s="116"/>
      <c r="BB117" s="116"/>
      <c r="BC117" s="116"/>
      <c r="BD117" s="116"/>
      <c r="BE117" s="121">
        <f t="shared" si="1"/>
        <v>0</v>
      </c>
      <c r="BF117" s="121">
        <f t="shared" si="2"/>
        <v>0</v>
      </c>
      <c r="BG117" s="121">
        <f t="shared" si="3"/>
        <v>0</v>
      </c>
      <c r="BH117" s="121">
        <f t="shared" si="4"/>
        <v>0</v>
      </c>
      <c r="BI117" s="121">
        <f t="shared" si="5"/>
        <v>0</v>
      </c>
      <c r="BJ117" s="120" t="s">
        <v>86</v>
      </c>
      <c r="BK117" s="116"/>
      <c r="BL117" s="116"/>
      <c r="BM117" s="116"/>
    </row>
    <row r="118" spans="2:65" s="1" customFormat="1" ht="18" customHeight="1">
      <c r="B118" s="115"/>
      <c r="C118" s="116"/>
      <c r="D118" s="239" t="s">
        <v>126</v>
      </c>
      <c r="E118" s="240"/>
      <c r="F118" s="240"/>
      <c r="G118" s="116"/>
      <c r="H118" s="116"/>
      <c r="I118" s="116"/>
      <c r="J118" s="116"/>
      <c r="K118" s="118">
        <v>0</v>
      </c>
      <c r="L118" s="116"/>
      <c r="M118" s="115"/>
      <c r="N118" s="116"/>
      <c r="O118" s="119" t="s">
        <v>41</v>
      </c>
      <c r="P118" s="116"/>
      <c r="Q118" s="116"/>
      <c r="R118" s="116"/>
      <c r="S118" s="116"/>
      <c r="T118" s="116"/>
      <c r="U118" s="116"/>
      <c r="V118" s="116"/>
      <c r="W118" s="116"/>
      <c r="X118" s="116"/>
      <c r="Y118" s="116"/>
      <c r="Z118" s="116"/>
      <c r="AA118" s="116"/>
      <c r="AB118" s="116"/>
      <c r="AC118" s="116"/>
      <c r="AD118" s="116"/>
      <c r="AE118" s="116"/>
      <c r="AF118" s="116"/>
      <c r="AG118" s="116"/>
      <c r="AH118" s="116"/>
      <c r="AI118" s="116"/>
      <c r="AJ118" s="116"/>
      <c r="AK118" s="116"/>
      <c r="AL118" s="116"/>
      <c r="AM118" s="116"/>
      <c r="AN118" s="116"/>
      <c r="AO118" s="116"/>
      <c r="AP118" s="116"/>
      <c r="AQ118" s="116"/>
      <c r="AR118" s="116"/>
      <c r="AS118" s="116"/>
      <c r="AT118" s="116"/>
      <c r="AU118" s="116"/>
      <c r="AV118" s="116"/>
      <c r="AW118" s="116"/>
      <c r="AX118" s="116"/>
      <c r="AY118" s="120" t="s">
        <v>123</v>
      </c>
      <c r="AZ118" s="116"/>
      <c r="BA118" s="116"/>
      <c r="BB118" s="116"/>
      <c r="BC118" s="116"/>
      <c r="BD118" s="116"/>
      <c r="BE118" s="121">
        <f t="shared" si="1"/>
        <v>0</v>
      </c>
      <c r="BF118" s="121">
        <f t="shared" si="2"/>
        <v>0</v>
      </c>
      <c r="BG118" s="121">
        <f t="shared" si="3"/>
        <v>0</v>
      </c>
      <c r="BH118" s="121">
        <f t="shared" si="4"/>
        <v>0</v>
      </c>
      <c r="BI118" s="121">
        <f t="shared" si="5"/>
        <v>0</v>
      </c>
      <c r="BJ118" s="120" t="s">
        <v>86</v>
      </c>
      <c r="BK118" s="116"/>
      <c r="BL118" s="116"/>
      <c r="BM118" s="116"/>
    </row>
    <row r="119" spans="2:65" s="1" customFormat="1" ht="18" customHeight="1">
      <c r="B119" s="115"/>
      <c r="C119" s="116"/>
      <c r="D119" s="239" t="s">
        <v>127</v>
      </c>
      <c r="E119" s="240"/>
      <c r="F119" s="240"/>
      <c r="G119" s="116"/>
      <c r="H119" s="116"/>
      <c r="I119" s="116"/>
      <c r="J119" s="116"/>
      <c r="K119" s="118">
        <v>0</v>
      </c>
      <c r="L119" s="116"/>
      <c r="M119" s="115"/>
      <c r="N119" s="116"/>
      <c r="O119" s="119" t="s">
        <v>41</v>
      </c>
      <c r="P119" s="116"/>
      <c r="Q119" s="116"/>
      <c r="R119" s="116"/>
      <c r="S119" s="116"/>
      <c r="T119" s="116"/>
      <c r="U119" s="116"/>
      <c r="V119" s="116"/>
      <c r="W119" s="116"/>
      <c r="X119" s="116"/>
      <c r="Y119" s="116"/>
      <c r="Z119" s="116"/>
      <c r="AA119" s="116"/>
      <c r="AB119" s="116"/>
      <c r="AC119" s="116"/>
      <c r="AD119" s="116"/>
      <c r="AE119" s="116"/>
      <c r="AF119" s="116"/>
      <c r="AG119" s="116"/>
      <c r="AH119" s="116"/>
      <c r="AI119" s="116"/>
      <c r="AJ119" s="116"/>
      <c r="AK119" s="116"/>
      <c r="AL119" s="116"/>
      <c r="AM119" s="116"/>
      <c r="AN119" s="116"/>
      <c r="AO119" s="116"/>
      <c r="AP119" s="116"/>
      <c r="AQ119" s="116"/>
      <c r="AR119" s="116"/>
      <c r="AS119" s="116"/>
      <c r="AT119" s="116"/>
      <c r="AU119" s="116"/>
      <c r="AV119" s="116"/>
      <c r="AW119" s="116"/>
      <c r="AX119" s="116"/>
      <c r="AY119" s="120" t="s">
        <v>123</v>
      </c>
      <c r="AZ119" s="116"/>
      <c r="BA119" s="116"/>
      <c r="BB119" s="116"/>
      <c r="BC119" s="116"/>
      <c r="BD119" s="116"/>
      <c r="BE119" s="121">
        <f t="shared" si="1"/>
        <v>0</v>
      </c>
      <c r="BF119" s="121">
        <f t="shared" si="2"/>
        <v>0</v>
      </c>
      <c r="BG119" s="121">
        <f t="shared" si="3"/>
        <v>0</v>
      </c>
      <c r="BH119" s="121">
        <f t="shared" si="4"/>
        <v>0</v>
      </c>
      <c r="BI119" s="121">
        <f t="shared" si="5"/>
        <v>0</v>
      </c>
      <c r="BJ119" s="120" t="s">
        <v>86</v>
      </c>
      <c r="BK119" s="116"/>
      <c r="BL119" s="116"/>
      <c r="BM119" s="116"/>
    </row>
    <row r="120" spans="2:65" s="1" customFormat="1" ht="18" customHeight="1">
      <c r="B120" s="115"/>
      <c r="C120" s="116"/>
      <c r="D120" s="117" t="s">
        <v>128</v>
      </c>
      <c r="E120" s="116"/>
      <c r="F120" s="116"/>
      <c r="G120" s="116"/>
      <c r="H120" s="116"/>
      <c r="I120" s="116"/>
      <c r="J120" s="116"/>
      <c r="K120" s="118">
        <f>ROUND(K30*T120,2)</f>
        <v>0</v>
      </c>
      <c r="L120" s="116"/>
      <c r="M120" s="115"/>
      <c r="N120" s="116"/>
      <c r="O120" s="119" t="s">
        <v>41</v>
      </c>
      <c r="P120" s="116"/>
      <c r="Q120" s="116"/>
      <c r="R120" s="116"/>
      <c r="S120" s="116"/>
      <c r="T120" s="116"/>
      <c r="U120" s="116"/>
      <c r="V120" s="116"/>
      <c r="W120" s="116"/>
      <c r="X120" s="116"/>
      <c r="Y120" s="116"/>
      <c r="Z120" s="116"/>
      <c r="AA120" s="116"/>
      <c r="AB120" s="116"/>
      <c r="AC120" s="116"/>
      <c r="AD120" s="116"/>
      <c r="AE120" s="116"/>
      <c r="AF120" s="116"/>
      <c r="AG120" s="116"/>
      <c r="AH120" s="116"/>
      <c r="AI120" s="116"/>
      <c r="AJ120" s="116"/>
      <c r="AK120" s="116"/>
      <c r="AL120" s="116"/>
      <c r="AM120" s="116"/>
      <c r="AN120" s="116"/>
      <c r="AO120" s="116"/>
      <c r="AP120" s="116"/>
      <c r="AQ120" s="116"/>
      <c r="AR120" s="116"/>
      <c r="AS120" s="116"/>
      <c r="AT120" s="116"/>
      <c r="AU120" s="116"/>
      <c r="AV120" s="116"/>
      <c r="AW120" s="116"/>
      <c r="AX120" s="116"/>
      <c r="AY120" s="120" t="s">
        <v>129</v>
      </c>
      <c r="AZ120" s="116"/>
      <c r="BA120" s="116"/>
      <c r="BB120" s="116"/>
      <c r="BC120" s="116"/>
      <c r="BD120" s="116"/>
      <c r="BE120" s="121">
        <f t="shared" si="1"/>
        <v>0</v>
      </c>
      <c r="BF120" s="121">
        <f t="shared" si="2"/>
        <v>0</v>
      </c>
      <c r="BG120" s="121">
        <f t="shared" si="3"/>
        <v>0</v>
      </c>
      <c r="BH120" s="121">
        <f t="shared" si="4"/>
        <v>0</v>
      </c>
      <c r="BI120" s="121">
        <f t="shared" si="5"/>
        <v>0</v>
      </c>
      <c r="BJ120" s="120" t="s">
        <v>86</v>
      </c>
      <c r="BK120" s="116"/>
      <c r="BL120" s="116"/>
      <c r="BM120" s="116"/>
    </row>
    <row r="121" spans="2:65" s="1" customFormat="1" ht="11.25">
      <c r="B121" s="30"/>
      <c r="M121" s="30"/>
    </row>
    <row r="122" spans="2:65" s="1" customFormat="1" ht="29.25" customHeight="1">
      <c r="B122" s="30"/>
      <c r="C122" s="122" t="s">
        <v>130</v>
      </c>
      <c r="D122" s="94"/>
      <c r="E122" s="94"/>
      <c r="F122" s="94"/>
      <c r="G122" s="94"/>
      <c r="H122" s="94"/>
      <c r="I122" s="94"/>
      <c r="J122" s="94"/>
      <c r="K122" s="123">
        <f>ROUND(K96+K114,2)</f>
        <v>0</v>
      </c>
      <c r="L122" s="94"/>
      <c r="M122" s="30"/>
    </row>
    <row r="123" spans="2:65" s="1" customFormat="1" ht="6.95" customHeight="1">
      <c r="B123" s="42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30"/>
    </row>
    <row r="127" spans="2:65" s="1" customFormat="1" ht="6.95" customHeight="1">
      <c r="B127" s="44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30"/>
    </row>
    <row r="128" spans="2:65" s="1" customFormat="1" ht="24.95" customHeight="1">
      <c r="B128" s="30"/>
      <c r="C128" s="19" t="s">
        <v>131</v>
      </c>
      <c r="M128" s="30"/>
    </row>
    <row r="129" spans="2:65" s="1" customFormat="1" ht="6.95" customHeight="1">
      <c r="B129" s="30"/>
      <c r="M129" s="30"/>
    </row>
    <row r="130" spans="2:65" s="1" customFormat="1" ht="12" customHeight="1">
      <c r="B130" s="30"/>
      <c r="C130" s="25" t="s">
        <v>17</v>
      </c>
      <c r="M130" s="30"/>
    </row>
    <row r="131" spans="2:65" s="1" customFormat="1" ht="26.25" customHeight="1">
      <c r="B131" s="30"/>
      <c r="E131" s="235" t="str">
        <f>E7</f>
        <v>Modernizace trakčního vedení v křižovatce ul. Písečná u DPCHJ, Chomutov</v>
      </c>
      <c r="F131" s="236"/>
      <c r="G131" s="236"/>
      <c r="H131" s="236"/>
      <c r="M131" s="30"/>
    </row>
    <row r="132" spans="2:65" s="1" customFormat="1" ht="12" customHeight="1">
      <c r="B132" s="30"/>
      <c r="C132" s="25" t="s">
        <v>93</v>
      </c>
      <c r="M132" s="30"/>
    </row>
    <row r="133" spans="2:65" s="1" customFormat="1" ht="16.5" customHeight="1">
      <c r="B133" s="30"/>
      <c r="E133" s="215" t="str">
        <f>E9</f>
        <v xml:space="preserve">SO650 - Trakční trolejové vedení </v>
      </c>
      <c r="F133" s="237"/>
      <c r="G133" s="237"/>
      <c r="H133" s="237"/>
      <c r="M133" s="30"/>
    </row>
    <row r="134" spans="2:65" s="1" customFormat="1" ht="6.95" customHeight="1">
      <c r="B134" s="30"/>
      <c r="M134" s="30"/>
    </row>
    <row r="135" spans="2:65" s="1" customFormat="1" ht="12" customHeight="1">
      <c r="B135" s="30"/>
      <c r="C135" s="25" t="s">
        <v>21</v>
      </c>
      <c r="F135" s="23" t="str">
        <f>F12</f>
        <v>Chomutov</v>
      </c>
      <c r="I135" s="25" t="s">
        <v>23</v>
      </c>
      <c r="J135" s="50" t="str">
        <f>IF(J12="","",J12)</f>
        <v>17. 10. 2024</v>
      </c>
      <c r="M135" s="30"/>
    </row>
    <row r="136" spans="2:65" s="1" customFormat="1" ht="6.95" customHeight="1">
      <c r="B136" s="30"/>
      <c r="M136" s="30"/>
    </row>
    <row r="137" spans="2:65" s="1" customFormat="1" ht="15.2" customHeight="1">
      <c r="B137" s="30"/>
      <c r="C137" s="25" t="s">
        <v>25</v>
      </c>
      <c r="F137" s="23" t="str">
        <f>E15</f>
        <v>Dopravní podnik Chomutova a Jirkova, a.s.</v>
      </c>
      <c r="I137" s="25" t="s">
        <v>31</v>
      </c>
      <c r="J137" s="28" t="str">
        <f>E21</f>
        <v xml:space="preserve"> </v>
      </c>
      <c r="M137" s="30"/>
    </row>
    <row r="138" spans="2:65" s="1" customFormat="1" ht="15.2" customHeight="1">
      <c r="B138" s="30"/>
      <c r="C138" s="25" t="s">
        <v>29</v>
      </c>
      <c r="F138" s="23" t="str">
        <f>IF(E18="","",E18)</f>
        <v>Vyplň údaj</v>
      </c>
      <c r="I138" s="25" t="s">
        <v>33</v>
      </c>
      <c r="J138" s="28" t="str">
        <f>E24</f>
        <v>Elektroline, a.s.</v>
      </c>
      <c r="M138" s="30"/>
    </row>
    <row r="139" spans="2:65" s="1" customFormat="1" ht="10.35" customHeight="1">
      <c r="B139" s="30"/>
      <c r="M139" s="30"/>
    </row>
    <row r="140" spans="2:65" s="10" customFormat="1" ht="29.25" customHeight="1">
      <c r="B140" s="124"/>
      <c r="C140" s="125" t="s">
        <v>132</v>
      </c>
      <c r="D140" s="126" t="s">
        <v>61</v>
      </c>
      <c r="E140" s="126" t="s">
        <v>57</v>
      </c>
      <c r="F140" s="126" t="s">
        <v>58</v>
      </c>
      <c r="G140" s="126" t="s">
        <v>133</v>
      </c>
      <c r="H140" s="126" t="s">
        <v>134</v>
      </c>
      <c r="I140" s="126" t="s">
        <v>135</v>
      </c>
      <c r="J140" s="126" t="s">
        <v>136</v>
      </c>
      <c r="K140" s="126" t="s">
        <v>103</v>
      </c>
      <c r="L140" s="127" t="s">
        <v>137</v>
      </c>
      <c r="M140" s="124"/>
      <c r="N140" s="57" t="s">
        <v>1</v>
      </c>
      <c r="O140" s="58" t="s">
        <v>40</v>
      </c>
      <c r="P140" s="58" t="s">
        <v>138</v>
      </c>
      <c r="Q140" s="58" t="s">
        <v>139</v>
      </c>
      <c r="R140" s="58" t="s">
        <v>140</v>
      </c>
      <c r="S140" s="58" t="s">
        <v>141</v>
      </c>
      <c r="T140" s="58" t="s">
        <v>142</v>
      </c>
      <c r="U140" s="58" t="s">
        <v>143</v>
      </c>
      <c r="V140" s="58" t="s">
        <v>144</v>
      </c>
      <c r="W140" s="58" t="s">
        <v>145</v>
      </c>
      <c r="X140" s="59" t="s">
        <v>146</v>
      </c>
    </row>
    <row r="141" spans="2:65" s="1" customFormat="1" ht="22.9" customHeight="1">
      <c r="B141" s="30"/>
      <c r="C141" s="62" t="s">
        <v>147</v>
      </c>
      <c r="K141" s="128">
        <f>BK141</f>
        <v>0</v>
      </c>
      <c r="M141" s="30"/>
      <c r="N141" s="60"/>
      <c r="O141" s="51"/>
      <c r="P141" s="51"/>
      <c r="Q141" s="129">
        <f>Q142+Q378+Q485+Q528+Q534</f>
        <v>0</v>
      </c>
      <c r="R141" s="129">
        <f>R142+R378+R485+R528+R534</f>
        <v>0</v>
      </c>
      <c r="S141" s="51"/>
      <c r="T141" s="130">
        <f>T142+T378+T485+T528+T534</f>
        <v>0</v>
      </c>
      <c r="U141" s="51"/>
      <c r="V141" s="130">
        <f>V142+V378+V485+V528+V534</f>
        <v>22.831551700000002</v>
      </c>
      <c r="W141" s="51"/>
      <c r="X141" s="131">
        <f>X142+X378+X485+X528+X534</f>
        <v>375.69249999999994</v>
      </c>
      <c r="AT141" s="15" t="s">
        <v>77</v>
      </c>
      <c r="AU141" s="15" t="s">
        <v>105</v>
      </c>
      <c r="BK141" s="132">
        <f>BK142+BK378+BK485+BK528+BK534</f>
        <v>0</v>
      </c>
    </row>
    <row r="142" spans="2:65" s="11" customFormat="1" ht="25.9" customHeight="1">
      <c r="B142" s="133"/>
      <c r="D142" s="134" t="s">
        <v>77</v>
      </c>
      <c r="E142" s="135" t="s">
        <v>148</v>
      </c>
      <c r="F142" s="135" t="s">
        <v>149</v>
      </c>
      <c r="I142" s="136"/>
      <c r="J142" s="136"/>
      <c r="K142" s="137">
        <f>BK142</f>
        <v>0</v>
      </c>
      <c r="M142" s="133"/>
      <c r="N142" s="138"/>
      <c r="Q142" s="139">
        <f>Q143+Q153+Q167+Q171+Q206+Q230+Q241</f>
        <v>0</v>
      </c>
      <c r="R142" s="139">
        <f>R143+R153+R167+R171+R206+R230+R241</f>
        <v>0</v>
      </c>
      <c r="T142" s="140">
        <f>T143+T153+T167+T171+T206+T230+T241</f>
        <v>0</v>
      </c>
      <c r="V142" s="140">
        <f>V143+V153+V167+V171+V206+V230+V241</f>
        <v>5.0869000000000004E-2</v>
      </c>
      <c r="X142" s="141">
        <f>X143+X153+X167+X171+X206+X230+X241</f>
        <v>0</v>
      </c>
      <c r="AR142" s="134" t="s">
        <v>86</v>
      </c>
      <c r="AT142" s="142" t="s">
        <v>77</v>
      </c>
      <c r="AU142" s="142" t="s">
        <v>78</v>
      </c>
      <c r="AY142" s="134" t="s">
        <v>150</v>
      </c>
      <c r="BK142" s="143">
        <f>BK143+BK153+BK167+BK171+BK206+BK230+BK241</f>
        <v>0</v>
      </c>
    </row>
    <row r="143" spans="2:65" s="11" customFormat="1" ht="22.9" customHeight="1">
      <c r="B143" s="133"/>
      <c r="D143" s="134" t="s">
        <v>77</v>
      </c>
      <c r="E143" s="144" t="s">
        <v>151</v>
      </c>
      <c r="F143" s="144" t="s">
        <v>152</v>
      </c>
      <c r="I143" s="136"/>
      <c r="J143" s="136"/>
      <c r="K143" s="145">
        <f>BK143</f>
        <v>0</v>
      </c>
      <c r="M143" s="133"/>
      <c r="N143" s="138"/>
      <c r="Q143" s="139">
        <f>SUM(Q144:Q152)</f>
        <v>0</v>
      </c>
      <c r="R143" s="139">
        <f>SUM(R144:R152)</f>
        <v>0</v>
      </c>
      <c r="T143" s="140">
        <f>SUM(T144:T152)</f>
        <v>0</v>
      </c>
      <c r="V143" s="140">
        <f>SUM(V144:V152)</f>
        <v>0</v>
      </c>
      <c r="X143" s="141">
        <f>SUM(X144:X152)</f>
        <v>0</v>
      </c>
      <c r="AR143" s="134" t="s">
        <v>86</v>
      </c>
      <c r="AT143" s="142" t="s">
        <v>77</v>
      </c>
      <c r="AU143" s="142" t="s">
        <v>86</v>
      </c>
      <c r="AY143" s="134" t="s">
        <v>150</v>
      </c>
      <c r="BK143" s="143">
        <f>SUM(BK144:BK152)</f>
        <v>0</v>
      </c>
    </row>
    <row r="144" spans="2:65" s="1" customFormat="1" ht="24.2" customHeight="1">
      <c r="B144" s="115"/>
      <c r="C144" s="146" t="s">
        <v>86</v>
      </c>
      <c r="D144" s="146" t="s">
        <v>153</v>
      </c>
      <c r="E144" s="147" t="s">
        <v>154</v>
      </c>
      <c r="F144" s="148" t="s">
        <v>155</v>
      </c>
      <c r="G144" s="149" t="s">
        <v>156</v>
      </c>
      <c r="H144" s="150">
        <v>3</v>
      </c>
      <c r="I144" s="151"/>
      <c r="J144" s="151"/>
      <c r="K144" s="152">
        <f>ROUND(P144*H144,2)</f>
        <v>0</v>
      </c>
      <c r="L144" s="148" t="s">
        <v>157</v>
      </c>
      <c r="M144" s="30"/>
      <c r="N144" s="153" t="s">
        <v>1</v>
      </c>
      <c r="O144" s="114" t="s">
        <v>41</v>
      </c>
      <c r="P144" s="154">
        <f>I144+J144</f>
        <v>0</v>
      </c>
      <c r="Q144" s="154">
        <f>ROUND(I144*H144,2)</f>
        <v>0</v>
      </c>
      <c r="R144" s="154">
        <f>ROUND(J144*H144,2)</f>
        <v>0</v>
      </c>
      <c r="T144" s="155">
        <f>S144*H144</f>
        <v>0</v>
      </c>
      <c r="U144" s="155">
        <v>0</v>
      </c>
      <c r="V144" s="155">
        <f>U144*H144</f>
        <v>0</v>
      </c>
      <c r="W144" s="155">
        <v>0</v>
      </c>
      <c r="X144" s="156">
        <f>W144*H144</f>
        <v>0</v>
      </c>
      <c r="AR144" s="157" t="s">
        <v>158</v>
      </c>
      <c r="AT144" s="157" t="s">
        <v>153</v>
      </c>
      <c r="AU144" s="157" t="s">
        <v>88</v>
      </c>
      <c r="AY144" s="15" t="s">
        <v>150</v>
      </c>
      <c r="BE144" s="158">
        <f>IF(O144="základní",K144,0)</f>
        <v>0</v>
      </c>
      <c r="BF144" s="158">
        <f>IF(O144="snížená",K144,0)</f>
        <v>0</v>
      </c>
      <c r="BG144" s="158">
        <f>IF(O144="zákl. přenesená",K144,0)</f>
        <v>0</v>
      </c>
      <c r="BH144" s="158">
        <f>IF(O144="sníž. přenesená",K144,0)</f>
        <v>0</v>
      </c>
      <c r="BI144" s="158">
        <f>IF(O144="nulová",K144,0)</f>
        <v>0</v>
      </c>
      <c r="BJ144" s="15" t="s">
        <v>86</v>
      </c>
      <c r="BK144" s="158">
        <f>ROUND(P144*H144,2)</f>
        <v>0</v>
      </c>
      <c r="BL144" s="15" t="s">
        <v>158</v>
      </c>
      <c r="BM144" s="157" t="s">
        <v>159</v>
      </c>
    </row>
    <row r="145" spans="2:65" s="1" customFormat="1" ht="11.25">
      <c r="B145" s="30"/>
      <c r="D145" s="159" t="s">
        <v>160</v>
      </c>
      <c r="F145" s="160" t="s">
        <v>161</v>
      </c>
      <c r="I145" s="116"/>
      <c r="J145" s="116"/>
      <c r="M145" s="30"/>
      <c r="N145" s="161"/>
      <c r="X145" s="54"/>
      <c r="AT145" s="15" t="s">
        <v>160</v>
      </c>
      <c r="AU145" s="15" t="s">
        <v>88</v>
      </c>
    </row>
    <row r="146" spans="2:65" s="1" customFormat="1" ht="24.2" customHeight="1">
      <c r="B146" s="115"/>
      <c r="C146" s="146" t="s">
        <v>88</v>
      </c>
      <c r="D146" s="146" t="s">
        <v>153</v>
      </c>
      <c r="E146" s="147" t="s">
        <v>162</v>
      </c>
      <c r="F146" s="148" t="s">
        <v>163</v>
      </c>
      <c r="G146" s="149" t="s">
        <v>164</v>
      </c>
      <c r="H146" s="150">
        <v>7</v>
      </c>
      <c r="I146" s="151"/>
      <c r="J146" s="151"/>
      <c r="K146" s="152">
        <f>ROUND(P146*H146,2)</f>
        <v>0</v>
      </c>
      <c r="L146" s="148" t="s">
        <v>157</v>
      </c>
      <c r="M146" s="30"/>
      <c r="N146" s="153" t="s">
        <v>1</v>
      </c>
      <c r="O146" s="114" t="s">
        <v>41</v>
      </c>
      <c r="P146" s="154">
        <f>I146+J146</f>
        <v>0</v>
      </c>
      <c r="Q146" s="154">
        <f>ROUND(I146*H146,2)</f>
        <v>0</v>
      </c>
      <c r="R146" s="154">
        <f>ROUND(J146*H146,2)</f>
        <v>0</v>
      </c>
      <c r="T146" s="155">
        <f>S146*H146</f>
        <v>0</v>
      </c>
      <c r="U146" s="155">
        <v>0</v>
      </c>
      <c r="V146" s="155">
        <f>U146*H146</f>
        <v>0</v>
      </c>
      <c r="W146" s="155">
        <v>0</v>
      </c>
      <c r="X146" s="156">
        <f>W146*H146</f>
        <v>0</v>
      </c>
      <c r="AR146" s="157" t="s">
        <v>158</v>
      </c>
      <c r="AT146" s="157" t="s">
        <v>153</v>
      </c>
      <c r="AU146" s="157" t="s">
        <v>88</v>
      </c>
      <c r="AY146" s="15" t="s">
        <v>150</v>
      </c>
      <c r="BE146" s="158">
        <f>IF(O146="základní",K146,0)</f>
        <v>0</v>
      </c>
      <c r="BF146" s="158">
        <f>IF(O146="snížená",K146,0)</f>
        <v>0</v>
      </c>
      <c r="BG146" s="158">
        <f>IF(O146="zákl. přenesená",K146,0)</f>
        <v>0</v>
      </c>
      <c r="BH146" s="158">
        <f>IF(O146="sníž. přenesená",K146,0)</f>
        <v>0</v>
      </c>
      <c r="BI146" s="158">
        <f>IF(O146="nulová",K146,0)</f>
        <v>0</v>
      </c>
      <c r="BJ146" s="15" t="s">
        <v>86</v>
      </c>
      <c r="BK146" s="158">
        <f>ROUND(P146*H146,2)</f>
        <v>0</v>
      </c>
      <c r="BL146" s="15" t="s">
        <v>158</v>
      </c>
      <c r="BM146" s="157" t="s">
        <v>165</v>
      </c>
    </row>
    <row r="147" spans="2:65" s="1" customFormat="1" ht="11.25">
      <c r="B147" s="30"/>
      <c r="D147" s="159" t="s">
        <v>160</v>
      </c>
      <c r="F147" s="160" t="s">
        <v>166</v>
      </c>
      <c r="I147" s="116"/>
      <c r="J147" s="116"/>
      <c r="M147" s="30"/>
      <c r="N147" s="161"/>
      <c r="X147" s="54"/>
      <c r="AT147" s="15" t="s">
        <v>160</v>
      </c>
      <c r="AU147" s="15" t="s">
        <v>88</v>
      </c>
    </row>
    <row r="148" spans="2:65" s="12" customFormat="1" ht="11.25">
      <c r="B148" s="162"/>
      <c r="D148" s="163" t="s">
        <v>167</v>
      </c>
      <c r="E148" s="164" t="s">
        <v>1</v>
      </c>
      <c r="F148" s="165" t="s">
        <v>168</v>
      </c>
      <c r="H148" s="166">
        <v>7</v>
      </c>
      <c r="I148" s="167"/>
      <c r="J148" s="167"/>
      <c r="M148" s="162"/>
      <c r="N148" s="168"/>
      <c r="X148" s="169"/>
      <c r="AT148" s="164" t="s">
        <v>167</v>
      </c>
      <c r="AU148" s="164" t="s">
        <v>88</v>
      </c>
      <c r="AV148" s="12" t="s">
        <v>88</v>
      </c>
      <c r="AW148" s="12" t="s">
        <v>4</v>
      </c>
      <c r="AX148" s="12" t="s">
        <v>86</v>
      </c>
      <c r="AY148" s="164" t="s">
        <v>150</v>
      </c>
    </row>
    <row r="149" spans="2:65" s="1" customFormat="1" ht="55.5" customHeight="1">
      <c r="B149" s="115"/>
      <c r="C149" s="146" t="s">
        <v>169</v>
      </c>
      <c r="D149" s="146" t="s">
        <v>153</v>
      </c>
      <c r="E149" s="147" t="s">
        <v>170</v>
      </c>
      <c r="F149" s="148" t="s">
        <v>171</v>
      </c>
      <c r="G149" s="149" t="s">
        <v>172</v>
      </c>
      <c r="H149" s="150">
        <v>30</v>
      </c>
      <c r="I149" s="151"/>
      <c r="J149" s="151"/>
      <c r="K149" s="152">
        <f>ROUND(P149*H149,2)</f>
        <v>0</v>
      </c>
      <c r="L149" s="148" t="s">
        <v>173</v>
      </c>
      <c r="M149" s="30"/>
      <c r="N149" s="153" t="s">
        <v>1</v>
      </c>
      <c r="O149" s="114" t="s">
        <v>41</v>
      </c>
      <c r="P149" s="154">
        <f>I149+J149</f>
        <v>0</v>
      </c>
      <c r="Q149" s="154">
        <f>ROUND(I149*H149,2)</f>
        <v>0</v>
      </c>
      <c r="R149" s="154">
        <f>ROUND(J149*H149,2)</f>
        <v>0</v>
      </c>
      <c r="T149" s="155">
        <f>S149*H149</f>
        <v>0</v>
      </c>
      <c r="U149" s="155">
        <v>0</v>
      </c>
      <c r="V149" s="155">
        <f>U149*H149</f>
        <v>0</v>
      </c>
      <c r="W149" s="155">
        <v>0</v>
      </c>
      <c r="X149" s="156">
        <f>W149*H149</f>
        <v>0</v>
      </c>
      <c r="AR149" s="157" t="s">
        <v>174</v>
      </c>
      <c r="AT149" s="157" t="s">
        <v>153</v>
      </c>
      <c r="AU149" s="157" t="s">
        <v>88</v>
      </c>
      <c r="AY149" s="15" t="s">
        <v>150</v>
      </c>
      <c r="BE149" s="158">
        <f>IF(O149="základní",K149,0)</f>
        <v>0</v>
      </c>
      <c r="BF149" s="158">
        <f>IF(O149="snížená",K149,0)</f>
        <v>0</v>
      </c>
      <c r="BG149" s="158">
        <f>IF(O149="zákl. přenesená",K149,0)</f>
        <v>0</v>
      </c>
      <c r="BH149" s="158">
        <f>IF(O149="sníž. přenesená",K149,0)</f>
        <v>0</v>
      </c>
      <c r="BI149" s="158">
        <f>IF(O149="nulová",K149,0)</f>
        <v>0</v>
      </c>
      <c r="BJ149" s="15" t="s">
        <v>86</v>
      </c>
      <c r="BK149" s="158">
        <f>ROUND(P149*H149,2)</f>
        <v>0</v>
      </c>
      <c r="BL149" s="15" t="s">
        <v>174</v>
      </c>
      <c r="BM149" s="157" t="s">
        <v>175</v>
      </c>
    </row>
    <row r="150" spans="2:65" s="1" customFormat="1" ht="11.25">
      <c r="B150" s="30"/>
      <c r="D150" s="159" t="s">
        <v>160</v>
      </c>
      <c r="F150" s="160" t="s">
        <v>176</v>
      </c>
      <c r="I150" s="116"/>
      <c r="J150" s="116"/>
      <c r="M150" s="30"/>
      <c r="N150" s="161"/>
      <c r="X150" s="54"/>
      <c r="AT150" s="15" t="s">
        <v>160</v>
      </c>
      <c r="AU150" s="15" t="s">
        <v>88</v>
      </c>
    </row>
    <row r="151" spans="2:65" s="1" customFormat="1" ht="49.15" customHeight="1">
      <c r="B151" s="115"/>
      <c r="C151" s="146" t="s">
        <v>158</v>
      </c>
      <c r="D151" s="146" t="s">
        <v>153</v>
      </c>
      <c r="E151" s="147" t="s">
        <v>177</v>
      </c>
      <c r="F151" s="148" t="s">
        <v>178</v>
      </c>
      <c r="G151" s="149" t="s">
        <v>172</v>
      </c>
      <c r="H151" s="150">
        <v>30</v>
      </c>
      <c r="I151" s="151"/>
      <c r="J151" s="151"/>
      <c r="K151" s="152">
        <f>ROUND(P151*H151,2)</f>
        <v>0</v>
      </c>
      <c r="L151" s="148" t="s">
        <v>173</v>
      </c>
      <c r="M151" s="30"/>
      <c r="N151" s="153" t="s">
        <v>1</v>
      </c>
      <c r="O151" s="114" t="s">
        <v>41</v>
      </c>
      <c r="P151" s="154">
        <f>I151+J151</f>
        <v>0</v>
      </c>
      <c r="Q151" s="154">
        <f>ROUND(I151*H151,2)</f>
        <v>0</v>
      </c>
      <c r="R151" s="154">
        <f>ROUND(J151*H151,2)</f>
        <v>0</v>
      </c>
      <c r="T151" s="155">
        <f>S151*H151</f>
        <v>0</v>
      </c>
      <c r="U151" s="155">
        <v>0</v>
      </c>
      <c r="V151" s="155">
        <f>U151*H151</f>
        <v>0</v>
      </c>
      <c r="W151" s="155">
        <v>0</v>
      </c>
      <c r="X151" s="156">
        <f>W151*H151</f>
        <v>0</v>
      </c>
      <c r="AR151" s="157" t="s">
        <v>174</v>
      </c>
      <c r="AT151" s="157" t="s">
        <v>153</v>
      </c>
      <c r="AU151" s="157" t="s">
        <v>88</v>
      </c>
      <c r="AY151" s="15" t="s">
        <v>150</v>
      </c>
      <c r="BE151" s="158">
        <f>IF(O151="základní",K151,0)</f>
        <v>0</v>
      </c>
      <c r="BF151" s="158">
        <f>IF(O151="snížená",K151,0)</f>
        <v>0</v>
      </c>
      <c r="BG151" s="158">
        <f>IF(O151="zákl. přenesená",K151,0)</f>
        <v>0</v>
      </c>
      <c r="BH151" s="158">
        <f>IF(O151="sníž. přenesená",K151,0)</f>
        <v>0</v>
      </c>
      <c r="BI151" s="158">
        <f>IF(O151="nulová",K151,0)</f>
        <v>0</v>
      </c>
      <c r="BJ151" s="15" t="s">
        <v>86</v>
      </c>
      <c r="BK151" s="158">
        <f>ROUND(P151*H151,2)</f>
        <v>0</v>
      </c>
      <c r="BL151" s="15" t="s">
        <v>174</v>
      </c>
      <c r="BM151" s="157" t="s">
        <v>179</v>
      </c>
    </row>
    <row r="152" spans="2:65" s="1" customFormat="1" ht="11.25">
      <c r="B152" s="30"/>
      <c r="D152" s="159" t="s">
        <v>160</v>
      </c>
      <c r="F152" s="160" t="s">
        <v>180</v>
      </c>
      <c r="I152" s="116"/>
      <c r="J152" s="116"/>
      <c r="M152" s="30"/>
      <c r="N152" s="161"/>
      <c r="X152" s="54"/>
      <c r="AT152" s="15" t="s">
        <v>160</v>
      </c>
      <c r="AU152" s="15" t="s">
        <v>88</v>
      </c>
    </row>
    <row r="153" spans="2:65" s="11" customFormat="1" ht="22.9" customHeight="1">
      <c r="B153" s="133"/>
      <c r="D153" s="134" t="s">
        <v>77</v>
      </c>
      <c r="E153" s="144" t="s">
        <v>181</v>
      </c>
      <c r="F153" s="144" t="s">
        <v>182</v>
      </c>
      <c r="I153" s="136"/>
      <c r="J153" s="136"/>
      <c r="K153" s="145">
        <f>BK153</f>
        <v>0</v>
      </c>
      <c r="M153" s="133"/>
      <c r="N153" s="138"/>
      <c r="Q153" s="139">
        <f>SUM(Q154:Q166)</f>
        <v>0</v>
      </c>
      <c r="R153" s="139">
        <f>SUM(R154:R166)</f>
        <v>0</v>
      </c>
      <c r="T153" s="140">
        <f>SUM(T154:T166)</f>
        <v>0</v>
      </c>
      <c r="V153" s="140">
        <f>SUM(V154:V166)</f>
        <v>0</v>
      </c>
      <c r="X153" s="141">
        <f>SUM(X154:X166)</f>
        <v>0</v>
      </c>
      <c r="AR153" s="134" t="s">
        <v>169</v>
      </c>
      <c r="AT153" s="142" t="s">
        <v>77</v>
      </c>
      <c r="AU153" s="142" t="s">
        <v>86</v>
      </c>
      <c r="AY153" s="134" t="s">
        <v>150</v>
      </c>
      <c r="BK153" s="143">
        <f>SUM(BK154:BK166)</f>
        <v>0</v>
      </c>
    </row>
    <row r="154" spans="2:65" s="1" customFormat="1" ht="16.5" customHeight="1">
      <c r="B154" s="115"/>
      <c r="C154" s="146" t="s">
        <v>183</v>
      </c>
      <c r="D154" s="146" t="s">
        <v>153</v>
      </c>
      <c r="E154" s="147" t="s">
        <v>184</v>
      </c>
      <c r="F154" s="148" t="s">
        <v>185</v>
      </c>
      <c r="G154" s="149" t="s">
        <v>186</v>
      </c>
      <c r="H154" s="150">
        <v>20</v>
      </c>
      <c r="I154" s="151"/>
      <c r="J154" s="151"/>
      <c r="K154" s="152">
        <f t="shared" ref="K154:K166" si="6">ROUND(P154*H154,2)</f>
        <v>0</v>
      </c>
      <c r="L154" s="148" t="s">
        <v>1</v>
      </c>
      <c r="M154" s="30"/>
      <c r="N154" s="153" t="s">
        <v>1</v>
      </c>
      <c r="O154" s="114" t="s">
        <v>41</v>
      </c>
      <c r="P154" s="154">
        <f t="shared" ref="P154:P166" si="7">I154+J154</f>
        <v>0</v>
      </c>
      <c r="Q154" s="154">
        <f t="shared" ref="Q154:Q166" si="8">ROUND(I154*H154,2)</f>
        <v>0</v>
      </c>
      <c r="R154" s="154">
        <f t="shared" ref="R154:R166" si="9">ROUND(J154*H154,2)</f>
        <v>0</v>
      </c>
      <c r="T154" s="155">
        <f t="shared" ref="T154:T166" si="10">S154*H154</f>
        <v>0</v>
      </c>
      <c r="U154" s="155">
        <v>0</v>
      </c>
      <c r="V154" s="155">
        <f t="shared" ref="V154:V166" si="11">U154*H154</f>
        <v>0</v>
      </c>
      <c r="W154" s="155">
        <v>0</v>
      </c>
      <c r="X154" s="156">
        <f t="shared" ref="X154:X166" si="12">W154*H154</f>
        <v>0</v>
      </c>
      <c r="AR154" s="157" t="s">
        <v>158</v>
      </c>
      <c r="AT154" s="157" t="s">
        <v>153</v>
      </c>
      <c r="AU154" s="157" t="s">
        <v>88</v>
      </c>
      <c r="AY154" s="15" t="s">
        <v>150</v>
      </c>
      <c r="BE154" s="158">
        <f t="shared" ref="BE154:BE166" si="13">IF(O154="základní",K154,0)</f>
        <v>0</v>
      </c>
      <c r="BF154" s="158">
        <f t="shared" ref="BF154:BF166" si="14">IF(O154="snížená",K154,0)</f>
        <v>0</v>
      </c>
      <c r="BG154" s="158">
        <f t="shared" ref="BG154:BG166" si="15">IF(O154="zákl. přenesená",K154,0)</f>
        <v>0</v>
      </c>
      <c r="BH154" s="158">
        <f t="shared" ref="BH154:BH166" si="16">IF(O154="sníž. přenesená",K154,0)</f>
        <v>0</v>
      </c>
      <c r="BI154" s="158">
        <f t="shared" ref="BI154:BI166" si="17">IF(O154="nulová",K154,0)</f>
        <v>0</v>
      </c>
      <c r="BJ154" s="15" t="s">
        <v>86</v>
      </c>
      <c r="BK154" s="158">
        <f t="shared" ref="BK154:BK166" si="18">ROUND(P154*H154,2)</f>
        <v>0</v>
      </c>
      <c r="BL154" s="15" t="s">
        <v>158</v>
      </c>
      <c r="BM154" s="157" t="s">
        <v>187</v>
      </c>
    </row>
    <row r="155" spans="2:65" s="12" customFormat="1" ht="11.25">
      <c r="B155" s="162"/>
      <c r="D155" s="163" t="s">
        <v>167</v>
      </c>
      <c r="E155" s="164" t="s">
        <v>1</v>
      </c>
      <c r="F155" s="165" t="s">
        <v>1221</v>
      </c>
      <c r="H155" s="166">
        <v>16</v>
      </c>
      <c r="M155" s="162"/>
      <c r="N155" s="168"/>
      <c r="X155" s="169"/>
      <c r="AT155" s="164" t="s">
        <v>167</v>
      </c>
      <c r="AU155" s="164" t="s">
        <v>88</v>
      </c>
      <c r="AV155" s="12" t="s">
        <v>88</v>
      </c>
      <c r="AW155" s="12" t="s">
        <v>4</v>
      </c>
      <c r="AX155" s="12" t="s">
        <v>78</v>
      </c>
      <c r="AY155" s="164" t="s">
        <v>150</v>
      </c>
    </row>
    <row r="156" spans="2:65" s="12" customFormat="1" ht="11.25">
      <c r="B156" s="162"/>
      <c r="D156" s="163" t="s">
        <v>167</v>
      </c>
      <c r="E156" s="164" t="s">
        <v>1</v>
      </c>
      <c r="F156" s="165" t="s">
        <v>1222</v>
      </c>
      <c r="H156" s="166">
        <v>4</v>
      </c>
      <c r="M156" s="162"/>
      <c r="N156" s="168"/>
      <c r="X156" s="169"/>
      <c r="AT156" s="164" t="s">
        <v>167</v>
      </c>
      <c r="AU156" s="164" t="s">
        <v>88</v>
      </c>
      <c r="AV156" s="12" t="s">
        <v>88</v>
      </c>
      <c r="AW156" s="12" t="s">
        <v>4</v>
      </c>
      <c r="AX156" s="12" t="s">
        <v>78</v>
      </c>
      <c r="AY156" s="164" t="s">
        <v>150</v>
      </c>
    </row>
    <row r="157" spans="2:65" s="13" customFormat="1" ht="11.25">
      <c r="B157" s="181"/>
      <c r="D157" s="163" t="s">
        <v>167</v>
      </c>
      <c r="E157" s="182" t="s">
        <v>1</v>
      </c>
      <c r="F157" s="183" t="s">
        <v>437</v>
      </c>
      <c r="H157" s="184">
        <v>20</v>
      </c>
      <c r="M157" s="181"/>
      <c r="N157" s="186"/>
      <c r="X157" s="187"/>
      <c r="AT157" s="182" t="s">
        <v>167</v>
      </c>
      <c r="AU157" s="182" t="s">
        <v>88</v>
      </c>
      <c r="AV157" s="13" t="s">
        <v>158</v>
      </c>
      <c r="AW157" s="13" t="s">
        <v>4</v>
      </c>
      <c r="AX157" s="13" t="s">
        <v>86</v>
      </c>
      <c r="AY157" s="182" t="s">
        <v>150</v>
      </c>
    </row>
    <row r="158" spans="2:65" s="1" customFormat="1" ht="24.2" customHeight="1">
      <c r="B158" s="115"/>
      <c r="C158" s="146" t="s">
        <v>188</v>
      </c>
      <c r="D158" s="146" t="s">
        <v>153</v>
      </c>
      <c r="E158" s="147" t="s">
        <v>189</v>
      </c>
      <c r="F158" s="148" t="s">
        <v>190</v>
      </c>
      <c r="G158" s="149" t="s">
        <v>186</v>
      </c>
      <c r="H158" s="150">
        <v>4</v>
      </c>
      <c r="I158" s="151"/>
      <c r="J158" s="151"/>
      <c r="K158" s="152">
        <f t="shared" si="6"/>
        <v>0</v>
      </c>
      <c r="L158" s="148" t="s">
        <v>1</v>
      </c>
      <c r="M158" s="30"/>
      <c r="N158" s="153" t="s">
        <v>1</v>
      </c>
      <c r="O158" s="114" t="s">
        <v>41</v>
      </c>
      <c r="P158" s="154">
        <f t="shared" si="7"/>
        <v>0</v>
      </c>
      <c r="Q158" s="154">
        <f t="shared" si="8"/>
        <v>0</v>
      </c>
      <c r="R158" s="154">
        <f t="shared" si="9"/>
        <v>0</v>
      </c>
      <c r="T158" s="155">
        <f t="shared" si="10"/>
        <v>0</v>
      </c>
      <c r="U158" s="155">
        <v>0</v>
      </c>
      <c r="V158" s="155">
        <f t="shared" si="11"/>
        <v>0</v>
      </c>
      <c r="W158" s="155">
        <v>0</v>
      </c>
      <c r="X158" s="156">
        <f t="shared" si="12"/>
        <v>0</v>
      </c>
      <c r="AR158" s="157" t="s">
        <v>158</v>
      </c>
      <c r="AT158" s="157" t="s">
        <v>153</v>
      </c>
      <c r="AU158" s="157" t="s">
        <v>88</v>
      </c>
      <c r="AY158" s="15" t="s">
        <v>150</v>
      </c>
      <c r="BE158" s="158">
        <f t="shared" si="13"/>
        <v>0</v>
      </c>
      <c r="BF158" s="158">
        <f t="shared" si="14"/>
        <v>0</v>
      </c>
      <c r="BG158" s="158">
        <f t="shared" si="15"/>
        <v>0</v>
      </c>
      <c r="BH158" s="158">
        <f t="shared" si="16"/>
        <v>0</v>
      </c>
      <c r="BI158" s="158">
        <f t="shared" si="17"/>
        <v>0</v>
      </c>
      <c r="BJ158" s="15" t="s">
        <v>86</v>
      </c>
      <c r="BK158" s="158">
        <f t="shared" si="18"/>
        <v>0</v>
      </c>
      <c r="BL158" s="15" t="s">
        <v>158</v>
      </c>
      <c r="BM158" s="157" t="s">
        <v>191</v>
      </c>
    </row>
    <row r="159" spans="2:65" s="1" customFormat="1" ht="16.5" customHeight="1">
      <c r="B159" s="115"/>
      <c r="C159" s="146" t="s">
        <v>192</v>
      </c>
      <c r="D159" s="146" t="s">
        <v>153</v>
      </c>
      <c r="E159" s="147" t="s">
        <v>193</v>
      </c>
      <c r="F159" s="148" t="s">
        <v>194</v>
      </c>
      <c r="G159" s="149" t="s">
        <v>195</v>
      </c>
      <c r="H159" s="150">
        <v>300</v>
      </c>
      <c r="I159" s="151"/>
      <c r="J159" s="151"/>
      <c r="K159" s="152">
        <f t="shared" si="6"/>
        <v>0</v>
      </c>
      <c r="L159" s="148" t="s">
        <v>1</v>
      </c>
      <c r="M159" s="30"/>
      <c r="N159" s="153" t="s">
        <v>1</v>
      </c>
      <c r="O159" s="114" t="s">
        <v>41</v>
      </c>
      <c r="P159" s="154">
        <f t="shared" si="7"/>
        <v>0</v>
      </c>
      <c r="Q159" s="154">
        <f t="shared" si="8"/>
        <v>0</v>
      </c>
      <c r="R159" s="154">
        <f t="shared" si="9"/>
        <v>0</v>
      </c>
      <c r="T159" s="155">
        <f t="shared" si="10"/>
        <v>0</v>
      </c>
      <c r="U159" s="155">
        <v>0</v>
      </c>
      <c r="V159" s="155">
        <f t="shared" si="11"/>
        <v>0</v>
      </c>
      <c r="W159" s="155">
        <v>0</v>
      </c>
      <c r="X159" s="156">
        <f t="shared" si="12"/>
        <v>0</v>
      </c>
      <c r="AR159" s="157" t="s">
        <v>158</v>
      </c>
      <c r="AT159" s="157" t="s">
        <v>153</v>
      </c>
      <c r="AU159" s="157" t="s">
        <v>88</v>
      </c>
      <c r="AY159" s="15" t="s">
        <v>150</v>
      </c>
      <c r="BE159" s="158">
        <f t="shared" si="13"/>
        <v>0</v>
      </c>
      <c r="BF159" s="158">
        <f t="shared" si="14"/>
        <v>0</v>
      </c>
      <c r="BG159" s="158">
        <f t="shared" si="15"/>
        <v>0</v>
      </c>
      <c r="BH159" s="158">
        <f t="shared" si="16"/>
        <v>0</v>
      </c>
      <c r="BI159" s="158">
        <f t="shared" si="17"/>
        <v>0</v>
      </c>
      <c r="BJ159" s="15" t="s">
        <v>86</v>
      </c>
      <c r="BK159" s="158">
        <f t="shared" si="18"/>
        <v>0</v>
      </c>
      <c r="BL159" s="15" t="s">
        <v>158</v>
      </c>
      <c r="BM159" s="157" t="s">
        <v>196</v>
      </c>
    </row>
    <row r="160" spans="2:65" s="1" customFormat="1" ht="16.5" customHeight="1">
      <c r="B160" s="115"/>
      <c r="C160" s="146" t="s">
        <v>197</v>
      </c>
      <c r="D160" s="146" t="s">
        <v>153</v>
      </c>
      <c r="E160" s="147" t="s">
        <v>198</v>
      </c>
      <c r="F160" s="148" t="s">
        <v>199</v>
      </c>
      <c r="G160" s="149" t="s">
        <v>186</v>
      </c>
      <c r="H160" s="150">
        <v>2</v>
      </c>
      <c r="I160" s="151"/>
      <c r="J160" s="151"/>
      <c r="K160" s="152">
        <f t="shared" si="6"/>
        <v>0</v>
      </c>
      <c r="L160" s="148" t="s">
        <v>1</v>
      </c>
      <c r="M160" s="30"/>
      <c r="N160" s="153" t="s">
        <v>1</v>
      </c>
      <c r="O160" s="114" t="s">
        <v>41</v>
      </c>
      <c r="P160" s="154">
        <f t="shared" si="7"/>
        <v>0</v>
      </c>
      <c r="Q160" s="154">
        <f t="shared" si="8"/>
        <v>0</v>
      </c>
      <c r="R160" s="154">
        <f t="shared" si="9"/>
        <v>0</v>
      </c>
      <c r="T160" s="155">
        <f t="shared" si="10"/>
        <v>0</v>
      </c>
      <c r="U160" s="155">
        <v>0</v>
      </c>
      <c r="V160" s="155">
        <f t="shared" si="11"/>
        <v>0</v>
      </c>
      <c r="W160" s="155">
        <v>0</v>
      </c>
      <c r="X160" s="156">
        <f t="shared" si="12"/>
        <v>0</v>
      </c>
      <c r="AR160" s="157" t="s">
        <v>158</v>
      </c>
      <c r="AT160" s="157" t="s">
        <v>153</v>
      </c>
      <c r="AU160" s="157" t="s">
        <v>88</v>
      </c>
      <c r="AY160" s="15" t="s">
        <v>150</v>
      </c>
      <c r="BE160" s="158">
        <f t="shared" si="13"/>
        <v>0</v>
      </c>
      <c r="BF160" s="158">
        <f t="shared" si="14"/>
        <v>0</v>
      </c>
      <c r="BG160" s="158">
        <f t="shared" si="15"/>
        <v>0</v>
      </c>
      <c r="BH160" s="158">
        <f t="shared" si="16"/>
        <v>0</v>
      </c>
      <c r="BI160" s="158">
        <f t="shared" si="17"/>
        <v>0</v>
      </c>
      <c r="BJ160" s="15" t="s">
        <v>86</v>
      </c>
      <c r="BK160" s="158">
        <f t="shared" si="18"/>
        <v>0</v>
      </c>
      <c r="BL160" s="15" t="s">
        <v>158</v>
      </c>
      <c r="BM160" s="157" t="s">
        <v>200</v>
      </c>
    </row>
    <row r="161" spans="2:65" s="1" customFormat="1" ht="16.5" customHeight="1">
      <c r="B161" s="115"/>
      <c r="C161" s="146" t="s">
        <v>201</v>
      </c>
      <c r="D161" s="146" t="s">
        <v>153</v>
      </c>
      <c r="E161" s="147" t="s">
        <v>202</v>
      </c>
      <c r="F161" s="148" t="s">
        <v>203</v>
      </c>
      <c r="G161" s="149" t="s">
        <v>186</v>
      </c>
      <c r="H161" s="150">
        <v>6</v>
      </c>
      <c r="I161" s="151"/>
      <c r="J161" s="151"/>
      <c r="K161" s="152">
        <f t="shared" si="6"/>
        <v>0</v>
      </c>
      <c r="L161" s="148" t="s">
        <v>1</v>
      </c>
      <c r="M161" s="30"/>
      <c r="N161" s="153" t="s">
        <v>1</v>
      </c>
      <c r="O161" s="114" t="s">
        <v>41</v>
      </c>
      <c r="P161" s="154">
        <f t="shared" si="7"/>
        <v>0</v>
      </c>
      <c r="Q161" s="154">
        <f t="shared" si="8"/>
        <v>0</v>
      </c>
      <c r="R161" s="154">
        <f t="shared" si="9"/>
        <v>0</v>
      </c>
      <c r="T161" s="155">
        <f t="shared" si="10"/>
        <v>0</v>
      </c>
      <c r="U161" s="155">
        <v>0</v>
      </c>
      <c r="V161" s="155">
        <f t="shared" si="11"/>
        <v>0</v>
      </c>
      <c r="W161" s="155">
        <v>0</v>
      </c>
      <c r="X161" s="156">
        <f t="shared" si="12"/>
        <v>0</v>
      </c>
      <c r="AR161" s="157" t="s">
        <v>174</v>
      </c>
      <c r="AT161" s="157" t="s">
        <v>153</v>
      </c>
      <c r="AU161" s="157" t="s">
        <v>88</v>
      </c>
      <c r="AY161" s="15" t="s">
        <v>150</v>
      </c>
      <c r="BE161" s="158">
        <f t="shared" si="13"/>
        <v>0</v>
      </c>
      <c r="BF161" s="158">
        <f t="shared" si="14"/>
        <v>0</v>
      </c>
      <c r="BG161" s="158">
        <f t="shared" si="15"/>
        <v>0</v>
      </c>
      <c r="BH161" s="158">
        <f t="shared" si="16"/>
        <v>0</v>
      </c>
      <c r="BI161" s="158">
        <f t="shared" si="17"/>
        <v>0</v>
      </c>
      <c r="BJ161" s="15" t="s">
        <v>86</v>
      </c>
      <c r="BK161" s="158">
        <f t="shared" si="18"/>
        <v>0</v>
      </c>
      <c r="BL161" s="15" t="s">
        <v>174</v>
      </c>
      <c r="BM161" s="157" t="s">
        <v>204</v>
      </c>
    </row>
    <row r="162" spans="2:65" s="1" customFormat="1" ht="16.5" customHeight="1">
      <c r="B162" s="115"/>
      <c r="C162" s="146" t="s">
        <v>205</v>
      </c>
      <c r="D162" s="146" t="s">
        <v>153</v>
      </c>
      <c r="E162" s="147" t="s">
        <v>206</v>
      </c>
      <c r="F162" s="148" t="s">
        <v>207</v>
      </c>
      <c r="G162" s="149" t="s">
        <v>186</v>
      </c>
      <c r="H162" s="150">
        <v>5</v>
      </c>
      <c r="I162" s="151"/>
      <c r="J162" s="151"/>
      <c r="K162" s="152">
        <f t="shared" si="6"/>
        <v>0</v>
      </c>
      <c r="L162" s="148" t="s">
        <v>1</v>
      </c>
      <c r="M162" s="30"/>
      <c r="N162" s="153" t="s">
        <v>1</v>
      </c>
      <c r="O162" s="114" t="s">
        <v>41</v>
      </c>
      <c r="P162" s="154">
        <f t="shared" si="7"/>
        <v>0</v>
      </c>
      <c r="Q162" s="154">
        <f t="shared" si="8"/>
        <v>0</v>
      </c>
      <c r="R162" s="154">
        <f t="shared" si="9"/>
        <v>0</v>
      </c>
      <c r="T162" s="155">
        <f t="shared" si="10"/>
        <v>0</v>
      </c>
      <c r="U162" s="155">
        <v>0</v>
      </c>
      <c r="V162" s="155">
        <f t="shared" si="11"/>
        <v>0</v>
      </c>
      <c r="W162" s="155">
        <v>0</v>
      </c>
      <c r="X162" s="156">
        <f t="shared" si="12"/>
        <v>0</v>
      </c>
      <c r="AR162" s="157" t="s">
        <v>174</v>
      </c>
      <c r="AT162" s="157" t="s">
        <v>153</v>
      </c>
      <c r="AU162" s="157" t="s">
        <v>88</v>
      </c>
      <c r="AY162" s="15" t="s">
        <v>150</v>
      </c>
      <c r="BE162" s="158">
        <f t="shared" si="13"/>
        <v>0</v>
      </c>
      <c r="BF162" s="158">
        <f t="shared" si="14"/>
        <v>0</v>
      </c>
      <c r="BG162" s="158">
        <f t="shared" si="15"/>
        <v>0</v>
      </c>
      <c r="BH162" s="158">
        <f t="shared" si="16"/>
        <v>0</v>
      </c>
      <c r="BI162" s="158">
        <f t="shared" si="17"/>
        <v>0</v>
      </c>
      <c r="BJ162" s="15" t="s">
        <v>86</v>
      </c>
      <c r="BK162" s="158">
        <f t="shared" si="18"/>
        <v>0</v>
      </c>
      <c r="BL162" s="15" t="s">
        <v>174</v>
      </c>
      <c r="BM162" s="157" t="s">
        <v>208</v>
      </c>
    </row>
    <row r="163" spans="2:65" s="1" customFormat="1" ht="16.5" customHeight="1">
      <c r="B163" s="115"/>
      <c r="C163" s="146" t="s">
        <v>209</v>
      </c>
      <c r="D163" s="146" t="s">
        <v>153</v>
      </c>
      <c r="E163" s="147" t="s">
        <v>210</v>
      </c>
      <c r="F163" s="148" t="s">
        <v>211</v>
      </c>
      <c r="G163" s="149" t="s">
        <v>186</v>
      </c>
      <c r="H163" s="150">
        <v>3</v>
      </c>
      <c r="I163" s="151"/>
      <c r="J163" s="151"/>
      <c r="K163" s="152">
        <f t="shared" si="6"/>
        <v>0</v>
      </c>
      <c r="L163" s="148" t="s">
        <v>1</v>
      </c>
      <c r="M163" s="30"/>
      <c r="N163" s="153" t="s">
        <v>1</v>
      </c>
      <c r="O163" s="114" t="s">
        <v>41</v>
      </c>
      <c r="P163" s="154">
        <f t="shared" si="7"/>
        <v>0</v>
      </c>
      <c r="Q163" s="154">
        <f t="shared" si="8"/>
        <v>0</v>
      </c>
      <c r="R163" s="154">
        <f t="shared" si="9"/>
        <v>0</v>
      </c>
      <c r="T163" s="155">
        <f t="shared" si="10"/>
        <v>0</v>
      </c>
      <c r="U163" s="155">
        <v>0</v>
      </c>
      <c r="V163" s="155">
        <f t="shared" si="11"/>
        <v>0</v>
      </c>
      <c r="W163" s="155">
        <v>0</v>
      </c>
      <c r="X163" s="156">
        <f t="shared" si="12"/>
        <v>0</v>
      </c>
      <c r="AR163" s="157" t="s">
        <v>174</v>
      </c>
      <c r="AT163" s="157" t="s">
        <v>153</v>
      </c>
      <c r="AU163" s="157" t="s">
        <v>88</v>
      </c>
      <c r="AY163" s="15" t="s">
        <v>150</v>
      </c>
      <c r="BE163" s="158">
        <f t="shared" si="13"/>
        <v>0</v>
      </c>
      <c r="BF163" s="158">
        <f t="shared" si="14"/>
        <v>0</v>
      </c>
      <c r="BG163" s="158">
        <f t="shared" si="15"/>
        <v>0</v>
      </c>
      <c r="BH163" s="158">
        <f t="shared" si="16"/>
        <v>0</v>
      </c>
      <c r="BI163" s="158">
        <f t="shared" si="17"/>
        <v>0</v>
      </c>
      <c r="BJ163" s="15" t="s">
        <v>86</v>
      </c>
      <c r="BK163" s="158">
        <f t="shared" si="18"/>
        <v>0</v>
      </c>
      <c r="BL163" s="15" t="s">
        <v>174</v>
      </c>
      <c r="BM163" s="157" t="s">
        <v>212</v>
      </c>
    </row>
    <row r="164" spans="2:65" s="1" customFormat="1" ht="16.5" customHeight="1">
      <c r="B164" s="115"/>
      <c r="C164" s="146" t="s">
        <v>9</v>
      </c>
      <c r="D164" s="146" t="s">
        <v>153</v>
      </c>
      <c r="E164" s="147" t="s">
        <v>213</v>
      </c>
      <c r="F164" s="148" t="s">
        <v>214</v>
      </c>
      <c r="G164" s="149" t="s">
        <v>186</v>
      </c>
      <c r="H164" s="150">
        <v>3</v>
      </c>
      <c r="I164" s="151"/>
      <c r="J164" s="151"/>
      <c r="K164" s="152">
        <f t="shared" si="6"/>
        <v>0</v>
      </c>
      <c r="L164" s="148" t="s">
        <v>1</v>
      </c>
      <c r="M164" s="30"/>
      <c r="N164" s="153" t="s">
        <v>1</v>
      </c>
      <c r="O164" s="114" t="s">
        <v>41</v>
      </c>
      <c r="P164" s="154">
        <f t="shared" si="7"/>
        <v>0</v>
      </c>
      <c r="Q164" s="154">
        <f t="shared" si="8"/>
        <v>0</v>
      </c>
      <c r="R164" s="154">
        <f t="shared" si="9"/>
        <v>0</v>
      </c>
      <c r="T164" s="155">
        <f t="shared" si="10"/>
        <v>0</v>
      </c>
      <c r="U164" s="155">
        <v>0</v>
      </c>
      <c r="V164" s="155">
        <f t="shared" si="11"/>
        <v>0</v>
      </c>
      <c r="W164" s="155">
        <v>0</v>
      </c>
      <c r="X164" s="156">
        <f t="shared" si="12"/>
        <v>0</v>
      </c>
      <c r="AR164" s="157" t="s">
        <v>174</v>
      </c>
      <c r="AT164" s="157" t="s">
        <v>153</v>
      </c>
      <c r="AU164" s="157" t="s">
        <v>88</v>
      </c>
      <c r="AY164" s="15" t="s">
        <v>150</v>
      </c>
      <c r="BE164" s="158">
        <f t="shared" si="13"/>
        <v>0</v>
      </c>
      <c r="BF164" s="158">
        <f t="shared" si="14"/>
        <v>0</v>
      </c>
      <c r="BG164" s="158">
        <f t="shared" si="15"/>
        <v>0</v>
      </c>
      <c r="BH164" s="158">
        <f t="shared" si="16"/>
        <v>0</v>
      </c>
      <c r="BI164" s="158">
        <f t="shared" si="17"/>
        <v>0</v>
      </c>
      <c r="BJ164" s="15" t="s">
        <v>86</v>
      </c>
      <c r="BK164" s="158">
        <f t="shared" si="18"/>
        <v>0</v>
      </c>
      <c r="BL164" s="15" t="s">
        <v>174</v>
      </c>
      <c r="BM164" s="157" t="s">
        <v>215</v>
      </c>
    </row>
    <row r="165" spans="2:65" s="1" customFormat="1" ht="16.5" customHeight="1">
      <c r="B165" s="115"/>
      <c r="C165" s="146" t="s">
        <v>216</v>
      </c>
      <c r="D165" s="146" t="s">
        <v>153</v>
      </c>
      <c r="E165" s="147" t="s">
        <v>217</v>
      </c>
      <c r="F165" s="148" t="s">
        <v>218</v>
      </c>
      <c r="G165" s="149" t="s">
        <v>186</v>
      </c>
      <c r="H165" s="150">
        <v>4</v>
      </c>
      <c r="I165" s="151"/>
      <c r="J165" s="151"/>
      <c r="K165" s="152">
        <f t="shared" si="6"/>
        <v>0</v>
      </c>
      <c r="L165" s="148" t="s">
        <v>1</v>
      </c>
      <c r="M165" s="30"/>
      <c r="N165" s="153" t="s">
        <v>1</v>
      </c>
      <c r="O165" s="114" t="s">
        <v>41</v>
      </c>
      <c r="P165" s="154">
        <f t="shared" si="7"/>
        <v>0</v>
      </c>
      <c r="Q165" s="154">
        <f t="shared" si="8"/>
        <v>0</v>
      </c>
      <c r="R165" s="154">
        <f t="shared" si="9"/>
        <v>0</v>
      </c>
      <c r="T165" s="155">
        <f t="shared" si="10"/>
        <v>0</v>
      </c>
      <c r="U165" s="155">
        <v>0</v>
      </c>
      <c r="V165" s="155">
        <f t="shared" si="11"/>
        <v>0</v>
      </c>
      <c r="W165" s="155">
        <v>0</v>
      </c>
      <c r="X165" s="156">
        <f t="shared" si="12"/>
        <v>0</v>
      </c>
      <c r="AR165" s="157" t="s">
        <v>174</v>
      </c>
      <c r="AT165" s="157" t="s">
        <v>153</v>
      </c>
      <c r="AU165" s="157" t="s">
        <v>88</v>
      </c>
      <c r="AY165" s="15" t="s">
        <v>150</v>
      </c>
      <c r="BE165" s="158">
        <f t="shared" si="13"/>
        <v>0</v>
      </c>
      <c r="BF165" s="158">
        <f t="shared" si="14"/>
        <v>0</v>
      </c>
      <c r="BG165" s="158">
        <f t="shared" si="15"/>
        <v>0</v>
      </c>
      <c r="BH165" s="158">
        <f t="shared" si="16"/>
        <v>0</v>
      </c>
      <c r="BI165" s="158">
        <f t="shared" si="17"/>
        <v>0</v>
      </c>
      <c r="BJ165" s="15" t="s">
        <v>86</v>
      </c>
      <c r="BK165" s="158">
        <f t="shared" si="18"/>
        <v>0</v>
      </c>
      <c r="BL165" s="15" t="s">
        <v>174</v>
      </c>
      <c r="BM165" s="157" t="s">
        <v>219</v>
      </c>
    </row>
    <row r="166" spans="2:65" s="1" customFormat="1" ht="16.5" customHeight="1">
      <c r="B166" s="115"/>
      <c r="C166" s="146" t="s">
        <v>220</v>
      </c>
      <c r="D166" s="146" t="s">
        <v>153</v>
      </c>
      <c r="E166" s="147" t="s">
        <v>221</v>
      </c>
      <c r="F166" s="148" t="s">
        <v>222</v>
      </c>
      <c r="G166" s="149" t="s">
        <v>186</v>
      </c>
      <c r="H166" s="150">
        <v>1</v>
      </c>
      <c r="I166" s="151"/>
      <c r="J166" s="151"/>
      <c r="K166" s="152">
        <f t="shared" si="6"/>
        <v>0</v>
      </c>
      <c r="L166" s="148" t="s">
        <v>1</v>
      </c>
      <c r="M166" s="30"/>
      <c r="N166" s="153" t="s">
        <v>1</v>
      </c>
      <c r="O166" s="114" t="s">
        <v>41</v>
      </c>
      <c r="P166" s="154">
        <f t="shared" si="7"/>
        <v>0</v>
      </c>
      <c r="Q166" s="154">
        <f t="shared" si="8"/>
        <v>0</v>
      </c>
      <c r="R166" s="154">
        <f t="shared" si="9"/>
        <v>0</v>
      </c>
      <c r="T166" s="155">
        <f t="shared" si="10"/>
        <v>0</v>
      </c>
      <c r="U166" s="155">
        <v>0</v>
      </c>
      <c r="V166" s="155">
        <f t="shared" si="11"/>
        <v>0</v>
      </c>
      <c r="W166" s="155">
        <v>0</v>
      </c>
      <c r="X166" s="156">
        <f t="shared" si="12"/>
        <v>0</v>
      </c>
      <c r="AR166" s="157" t="s">
        <v>174</v>
      </c>
      <c r="AT166" s="157" t="s">
        <v>153</v>
      </c>
      <c r="AU166" s="157" t="s">
        <v>88</v>
      </c>
      <c r="AY166" s="15" t="s">
        <v>150</v>
      </c>
      <c r="BE166" s="158">
        <f t="shared" si="13"/>
        <v>0</v>
      </c>
      <c r="BF166" s="158">
        <f t="shared" si="14"/>
        <v>0</v>
      </c>
      <c r="BG166" s="158">
        <f t="shared" si="15"/>
        <v>0</v>
      </c>
      <c r="BH166" s="158">
        <f t="shared" si="16"/>
        <v>0</v>
      </c>
      <c r="BI166" s="158">
        <f t="shared" si="17"/>
        <v>0</v>
      </c>
      <c r="BJ166" s="15" t="s">
        <v>86</v>
      </c>
      <c r="BK166" s="158">
        <f t="shared" si="18"/>
        <v>0</v>
      </c>
      <c r="BL166" s="15" t="s">
        <v>174</v>
      </c>
      <c r="BM166" s="157" t="s">
        <v>223</v>
      </c>
    </row>
    <row r="167" spans="2:65" s="11" customFormat="1" ht="22.9" customHeight="1">
      <c r="B167" s="133"/>
      <c r="D167" s="134" t="s">
        <v>77</v>
      </c>
      <c r="E167" s="144" t="s">
        <v>224</v>
      </c>
      <c r="F167" s="144" t="s">
        <v>225</v>
      </c>
      <c r="I167" s="136"/>
      <c r="J167" s="136"/>
      <c r="K167" s="145">
        <f>BK167</f>
        <v>0</v>
      </c>
      <c r="M167" s="133"/>
      <c r="N167" s="138"/>
      <c r="Q167" s="139">
        <f>SUM(Q168:Q170)</f>
        <v>0</v>
      </c>
      <c r="R167" s="139">
        <f>SUM(R168:R170)</f>
        <v>0</v>
      </c>
      <c r="T167" s="140">
        <f>SUM(T168:T170)</f>
        <v>0</v>
      </c>
      <c r="V167" s="140">
        <f>SUM(V168:V170)</f>
        <v>0</v>
      </c>
      <c r="X167" s="141">
        <f>SUM(X168:X170)</f>
        <v>0</v>
      </c>
      <c r="AR167" s="134" t="s">
        <v>169</v>
      </c>
      <c r="AT167" s="142" t="s">
        <v>77</v>
      </c>
      <c r="AU167" s="142" t="s">
        <v>86</v>
      </c>
      <c r="AY167" s="134" t="s">
        <v>150</v>
      </c>
      <c r="BK167" s="143">
        <f>SUM(BK168:BK170)</f>
        <v>0</v>
      </c>
    </row>
    <row r="168" spans="2:65" s="1" customFormat="1" ht="21.75" customHeight="1">
      <c r="B168" s="115"/>
      <c r="C168" s="146" t="s">
        <v>226</v>
      </c>
      <c r="D168" s="146" t="s">
        <v>153</v>
      </c>
      <c r="E168" s="147" t="s">
        <v>227</v>
      </c>
      <c r="F168" s="148" t="s">
        <v>228</v>
      </c>
      <c r="G168" s="149" t="s">
        <v>186</v>
      </c>
      <c r="H168" s="150">
        <v>4</v>
      </c>
      <c r="I168" s="151"/>
      <c r="J168" s="151"/>
      <c r="K168" s="152">
        <f>ROUND(P168*H168,2)</f>
        <v>0</v>
      </c>
      <c r="L168" s="148" t="s">
        <v>1</v>
      </c>
      <c r="M168" s="30"/>
      <c r="N168" s="153" t="s">
        <v>1</v>
      </c>
      <c r="O168" s="114" t="s">
        <v>41</v>
      </c>
      <c r="P168" s="154">
        <f>I168+J168</f>
        <v>0</v>
      </c>
      <c r="Q168" s="154">
        <f>ROUND(I168*H168,2)</f>
        <v>0</v>
      </c>
      <c r="R168" s="154">
        <f>ROUND(J168*H168,2)</f>
        <v>0</v>
      </c>
      <c r="T168" s="155">
        <f>S168*H168</f>
        <v>0</v>
      </c>
      <c r="U168" s="155">
        <v>0</v>
      </c>
      <c r="V168" s="155">
        <f>U168*H168</f>
        <v>0</v>
      </c>
      <c r="W168" s="155">
        <v>0</v>
      </c>
      <c r="X168" s="156">
        <f>W168*H168</f>
        <v>0</v>
      </c>
      <c r="AR168" s="157" t="s">
        <v>158</v>
      </c>
      <c r="AT168" s="157" t="s">
        <v>153</v>
      </c>
      <c r="AU168" s="157" t="s">
        <v>88</v>
      </c>
      <c r="AY168" s="15" t="s">
        <v>150</v>
      </c>
      <c r="BE168" s="158">
        <f>IF(O168="základní",K168,0)</f>
        <v>0</v>
      </c>
      <c r="BF168" s="158">
        <f>IF(O168="snížená",K168,0)</f>
        <v>0</v>
      </c>
      <c r="BG168" s="158">
        <f>IF(O168="zákl. přenesená",K168,0)</f>
        <v>0</v>
      </c>
      <c r="BH168" s="158">
        <f>IF(O168="sníž. přenesená",K168,0)</f>
        <v>0</v>
      </c>
      <c r="BI168" s="158">
        <f>IF(O168="nulová",K168,0)</f>
        <v>0</v>
      </c>
      <c r="BJ168" s="15" t="s">
        <v>86</v>
      </c>
      <c r="BK168" s="158">
        <f>ROUND(P168*H168,2)</f>
        <v>0</v>
      </c>
      <c r="BL168" s="15" t="s">
        <v>158</v>
      </c>
      <c r="BM168" s="157" t="s">
        <v>229</v>
      </c>
    </row>
    <row r="169" spans="2:65" s="1" customFormat="1" ht="24.2" customHeight="1">
      <c r="B169" s="115"/>
      <c r="C169" s="170" t="s">
        <v>230</v>
      </c>
      <c r="D169" s="170" t="s">
        <v>231</v>
      </c>
      <c r="E169" s="171" t="s">
        <v>232</v>
      </c>
      <c r="F169" s="172" t="s">
        <v>233</v>
      </c>
      <c r="G169" s="173" t="s">
        <v>186</v>
      </c>
      <c r="H169" s="174">
        <v>4</v>
      </c>
      <c r="I169" s="175"/>
      <c r="J169" s="176"/>
      <c r="K169" s="177">
        <f>ROUND(P169*H169,2)</f>
        <v>0</v>
      </c>
      <c r="L169" s="172" t="s">
        <v>1</v>
      </c>
      <c r="M169" s="178"/>
      <c r="N169" s="179" t="s">
        <v>1</v>
      </c>
      <c r="O169" s="114" t="s">
        <v>41</v>
      </c>
      <c r="P169" s="154">
        <f>I169+J169</f>
        <v>0</v>
      </c>
      <c r="Q169" s="154">
        <f>ROUND(I169*H169,2)</f>
        <v>0</v>
      </c>
      <c r="R169" s="154">
        <f>ROUND(J169*H169,2)</f>
        <v>0</v>
      </c>
      <c r="T169" s="155">
        <f>S169*H169</f>
        <v>0</v>
      </c>
      <c r="U169" s="155">
        <v>0</v>
      </c>
      <c r="V169" s="155">
        <f>U169*H169</f>
        <v>0</v>
      </c>
      <c r="W169" s="155">
        <v>0</v>
      </c>
      <c r="X169" s="156">
        <f>W169*H169</f>
        <v>0</v>
      </c>
      <c r="AR169" s="157" t="s">
        <v>197</v>
      </c>
      <c r="AT169" s="157" t="s">
        <v>231</v>
      </c>
      <c r="AU169" s="157" t="s">
        <v>88</v>
      </c>
      <c r="AY169" s="15" t="s">
        <v>150</v>
      </c>
      <c r="BE169" s="158">
        <f>IF(O169="základní",K169,0)</f>
        <v>0</v>
      </c>
      <c r="BF169" s="158">
        <f>IF(O169="snížená",K169,0)</f>
        <v>0</v>
      </c>
      <c r="BG169" s="158">
        <f>IF(O169="zákl. přenesená",K169,0)</f>
        <v>0</v>
      </c>
      <c r="BH169" s="158">
        <f>IF(O169="sníž. přenesená",K169,0)</f>
        <v>0</v>
      </c>
      <c r="BI169" s="158">
        <f>IF(O169="nulová",K169,0)</f>
        <v>0</v>
      </c>
      <c r="BJ169" s="15" t="s">
        <v>86</v>
      </c>
      <c r="BK169" s="158">
        <f>ROUND(P169*H169,2)</f>
        <v>0</v>
      </c>
      <c r="BL169" s="15" t="s">
        <v>158</v>
      </c>
      <c r="BM169" s="157" t="s">
        <v>234</v>
      </c>
    </row>
    <row r="170" spans="2:65" s="1" customFormat="1" ht="16.5" customHeight="1">
      <c r="B170" s="115"/>
      <c r="C170" s="146" t="s">
        <v>235</v>
      </c>
      <c r="D170" s="146" t="s">
        <v>153</v>
      </c>
      <c r="E170" s="147" t="s">
        <v>236</v>
      </c>
      <c r="F170" s="148" t="s">
        <v>237</v>
      </c>
      <c r="G170" s="149" t="s">
        <v>186</v>
      </c>
      <c r="H170" s="150">
        <v>4</v>
      </c>
      <c r="I170" s="151"/>
      <c r="J170" s="151"/>
      <c r="K170" s="152">
        <f>ROUND(P170*H170,2)</f>
        <v>0</v>
      </c>
      <c r="L170" s="148" t="s">
        <v>1</v>
      </c>
      <c r="M170" s="30"/>
      <c r="N170" s="153" t="s">
        <v>1</v>
      </c>
      <c r="O170" s="114" t="s">
        <v>41</v>
      </c>
      <c r="P170" s="154">
        <f>I170+J170</f>
        <v>0</v>
      </c>
      <c r="Q170" s="154">
        <f>ROUND(I170*H170,2)</f>
        <v>0</v>
      </c>
      <c r="R170" s="154">
        <f>ROUND(J170*H170,2)</f>
        <v>0</v>
      </c>
      <c r="T170" s="155">
        <f>S170*H170</f>
        <v>0</v>
      </c>
      <c r="U170" s="155">
        <v>0</v>
      </c>
      <c r="V170" s="155">
        <f>U170*H170</f>
        <v>0</v>
      </c>
      <c r="W170" s="155">
        <v>0</v>
      </c>
      <c r="X170" s="156">
        <f>W170*H170</f>
        <v>0</v>
      </c>
      <c r="AR170" s="157" t="s">
        <v>158</v>
      </c>
      <c r="AT170" s="157" t="s">
        <v>153</v>
      </c>
      <c r="AU170" s="157" t="s">
        <v>88</v>
      </c>
      <c r="AY170" s="15" t="s">
        <v>150</v>
      </c>
      <c r="BE170" s="158">
        <f>IF(O170="základní",K170,0)</f>
        <v>0</v>
      </c>
      <c r="BF170" s="158">
        <f>IF(O170="snížená",K170,0)</f>
        <v>0</v>
      </c>
      <c r="BG170" s="158">
        <f>IF(O170="zákl. přenesená",K170,0)</f>
        <v>0</v>
      </c>
      <c r="BH170" s="158">
        <f>IF(O170="sníž. přenesená",K170,0)</f>
        <v>0</v>
      </c>
      <c r="BI170" s="158">
        <f>IF(O170="nulová",K170,0)</f>
        <v>0</v>
      </c>
      <c r="BJ170" s="15" t="s">
        <v>86</v>
      </c>
      <c r="BK170" s="158">
        <f>ROUND(P170*H170,2)</f>
        <v>0</v>
      </c>
      <c r="BL170" s="15" t="s">
        <v>158</v>
      </c>
      <c r="BM170" s="157" t="s">
        <v>238</v>
      </c>
    </row>
    <row r="171" spans="2:65" s="11" customFormat="1" ht="22.9" customHeight="1">
      <c r="B171" s="133"/>
      <c r="D171" s="134" t="s">
        <v>77</v>
      </c>
      <c r="E171" s="144" t="s">
        <v>239</v>
      </c>
      <c r="F171" s="144" t="s">
        <v>240</v>
      </c>
      <c r="I171" s="136"/>
      <c r="J171" s="136"/>
      <c r="K171" s="145">
        <f>BK171</f>
        <v>0</v>
      </c>
      <c r="M171" s="133"/>
      <c r="N171" s="138"/>
      <c r="Q171" s="139">
        <f>SUM(Q172:Q205)</f>
        <v>0</v>
      </c>
      <c r="R171" s="139">
        <f>SUM(R172:R205)</f>
        <v>0</v>
      </c>
      <c r="T171" s="140">
        <f>SUM(T172:T205)</f>
        <v>0</v>
      </c>
      <c r="V171" s="140">
        <f>SUM(V172:V205)</f>
        <v>3.3229000000000002E-2</v>
      </c>
      <c r="X171" s="141">
        <f>SUM(X172:X205)</f>
        <v>0</v>
      </c>
      <c r="AR171" s="134" t="s">
        <v>86</v>
      </c>
      <c r="AT171" s="142" t="s">
        <v>77</v>
      </c>
      <c r="AU171" s="142" t="s">
        <v>86</v>
      </c>
      <c r="AY171" s="134" t="s">
        <v>150</v>
      </c>
      <c r="BK171" s="143">
        <f>SUM(BK172:BK205)</f>
        <v>0</v>
      </c>
    </row>
    <row r="172" spans="2:65" s="1" customFormat="1" ht="37.9" customHeight="1">
      <c r="B172" s="115"/>
      <c r="C172" s="146" t="s">
        <v>241</v>
      </c>
      <c r="D172" s="146" t="s">
        <v>153</v>
      </c>
      <c r="E172" s="147" t="s">
        <v>242</v>
      </c>
      <c r="F172" s="148" t="s">
        <v>243</v>
      </c>
      <c r="G172" s="149" t="s">
        <v>156</v>
      </c>
      <c r="H172" s="150">
        <v>2</v>
      </c>
      <c r="I172" s="151"/>
      <c r="J172" s="151"/>
      <c r="K172" s="152">
        <f>ROUND(P172*H172,2)</f>
        <v>0</v>
      </c>
      <c r="L172" s="148" t="s">
        <v>173</v>
      </c>
      <c r="M172" s="30"/>
      <c r="N172" s="153" t="s">
        <v>1</v>
      </c>
      <c r="O172" s="114" t="s">
        <v>41</v>
      </c>
      <c r="P172" s="154">
        <f>I172+J172</f>
        <v>0</v>
      </c>
      <c r="Q172" s="154">
        <f>ROUND(I172*H172,2)</f>
        <v>0</v>
      </c>
      <c r="R172" s="154">
        <f>ROUND(J172*H172,2)</f>
        <v>0</v>
      </c>
      <c r="T172" s="155">
        <f>S172*H172</f>
        <v>0</v>
      </c>
      <c r="U172" s="155">
        <v>0</v>
      </c>
      <c r="V172" s="155">
        <f>U172*H172</f>
        <v>0</v>
      </c>
      <c r="W172" s="155">
        <v>0</v>
      </c>
      <c r="X172" s="156">
        <f>W172*H172</f>
        <v>0</v>
      </c>
      <c r="AR172" s="157" t="s">
        <v>174</v>
      </c>
      <c r="AT172" s="157" t="s">
        <v>153</v>
      </c>
      <c r="AU172" s="157" t="s">
        <v>88</v>
      </c>
      <c r="AY172" s="15" t="s">
        <v>150</v>
      </c>
      <c r="BE172" s="158">
        <f>IF(O172="základní",K172,0)</f>
        <v>0</v>
      </c>
      <c r="BF172" s="158">
        <f>IF(O172="snížená",K172,0)</f>
        <v>0</v>
      </c>
      <c r="BG172" s="158">
        <f>IF(O172="zákl. přenesená",K172,0)</f>
        <v>0</v>
      </c>
      <c r="BH172" s="158">
        <f>IF(O172="sníž. přenesená",K172,0)</f>
        <v>0</v>
      </c>
      <c r="BI172" s="158">
        <f>IF(O172="nulová",K172,0)</f>
        <v>0</v>
      </c>
      <c r="BJ172" s="15" t="s">
        <v>86</v>
      </c>
      <c r="BK172" s="158">
        <f>ROUND(P172*H172,2)</f>
        <v>0</v>
      </c>
      <c r="BL172" s="15" t="s">
        <v>174</v>
      </c>
      <c r="BM172" s="157" t="s">
        <v>244</v>
      </c>
    </row>
    <row r="173" spans="2:65" s="1" customFormat="1" ht="11.25">
      <c r="B173" s="30"/>
      <c r="D173" s="159" t="s">
        <v>160</v>
      </c>
      <c r="F173" s="160" t="s">
        <v>245</v>
      </c>
      <c r="I173" s="116"/>
      <c r="J173" s="116"/>
      <c r="M173" s="30"/>
      <c r="N173" s="161"/>
      <c r="X173" s="54"/>
      <c r="AT173" s="15" t="s">
        <v>160</v>
      </c>
      <c r="AU173" s="15" t="s">
        <v>88</v>
      </c>
    </row>
    <row r="174" spans="2:65" s="1" customFormat="1" ht="16.5" customHeight="1">
      <c r="B174" s="115"/>
      <c r="C174" s="146" t="s">
        <v>246</v>
      </c>
      <c r="D174" s="146" t="s">
        <v>153</v>
      </c>
      <c r="E174" s="147" t="s">
        <v>247</v>
      </c>
      <c r="F174" s="148" t="s">
        <v>248</v>
      </c>
      <c r="G174" s="149" t="s">
        <v>186</v>
      </c>
      <c r="H174" s="150">
        <v>21</v>
      </c>
      <c r="I174" s="151"/>
      <c r="J174" s="151"/>
      <c r="K174" s="152">
        <f t="shared" ref="K174:K187" si="19">ROUND(P174*H174,2)</f>
        <v>0</v>
      </c>
      <c r="L174" s="148" t="s">
        <v>1</v>
      </c>
      <c r="M174" s="30"/>
      <c r="N174" s="153" t="s">
        <v>1</v>
      </c>
      <c r="O174" s="114" t="s">
        <v>41</v>
      </c>
      <c r="P174" s="154">
        <f t="shared" ref="P174:P187" si="20">I174+J174</f>
        <v>0</v>
      </c>
      <c r="Q174" s="154">
        <f t="shared" ref="Q174:Q187" si="21">ROUND(I174*H174,2)</f>
        <v>0</v>
      </c>
      <c r="R174" s="154">
        <f t="shared" ref="R174:R187" si="22">ROUND(J174*H174,2)</f>
        <v>0</v>
      </c>
      <c r="T174" s="155">
        <f t="shared" ref="T174:T187" si="23">S174*H174</f>
        <v>0</v>
      </c>
      <c r="U174" s="155">
        <v>0</v>
      </c>
      <c r="V174" s="155">
        <f t="shared" ref="V174:V187" si="24">U174*H174</f>
        <v>0</v>
      </c>
      <c r="W174" s="155">
        <v>0</v>
      </c>
      <c r="X174" s="156">
        <f t="shared" ref="X174:X187" si="25">W174*H174</f>
        <v>0</v>
      </c>
      <c r="AR174" s="157" t="s">
        <v>249</v>
      </c>
      <c r="AT174" s="157" t="s">
        <v>153</v>
      </c>
      <c r="AU174" s="157" t="s">
        <v>88</v>
      </c>
      <c r="AY174" s="15" t="s">
        <v>150</v>
      </c>
      <c r="BE174" s="158">
        <f t="shared" ref="BE174:BE187" si="26">IF(O174="základní",K174,0)</f>
        <v>0</v>
      </c>
      <c r="BF174" s="158">
        <f t="shared" ref="BF174:BF187" si="27">IF(O174="snížená",K174,0)</f>
        <v>0</v>
      </c>
      <c r="BG174" s="158">
        <f t="shared" ref="BG174:BG187" si="28">IF(O174="zákl. přenesená",K174,0)</f>
        <v>0</v>
      </c>
      <c r="BH174" s="158">
        <f t="shared" ref="BH174:BH187" si="29">IF(O174="sníž. přenesená",K174,0)</f>
        <v>0</v>
      </c>
      <c r="BI174" s="158">
        <f t="shared" ref="BI174:BI187" si="30">IF(O174="nulová",K174,0)</f>
        <v>0</v>
      </c>
      <c r="BJ174" s="15" t="s">
        <v>86</v>
      </c>
      <c r="BK174" s="158">
        <f t="shared" ref="BK174:BK187" si="31">ROUND(P174*H174,2)</f>
        <v>0</v>
      </c>
      <c r="BL174" s="15" t="s">
        <v>249</v>
      </c>
      <c r="BM174" s="157" t="s">
        <v>250</v>
      </c>
    </row>
    <row r="175" spans="2:65" s="1" customFormat="1" ht="24.2" customHeight="1">
      <c r="B175" s="115"/>
      <c r="C175" s="146" t="s">
        <v>251</v>
      </c>
      <c r="D175" s="146" t="s">
        <v>153</v>
      </c>
      <c r="E175" s="147" t="s">
        <v>252</v>
      </c>
      <c r="F175" s="148" t="s">
        <v>253</v>
      </c>
      <c r="G175" s="149" t="s">
        <v>186</v>
      </c>
      <c r="H175" s="150">
        <v>21</v>
      </c>
      <c r="I175" s="151"/>
      <c r="J175" s="151"/>
      <c r="K175" s="152">
        <f t="shared" si="19"/>
        <v>0</v>
      </c>
      <c r="L175" s="148" t="s">
        <v>1</v>
      </c>
      <c r="M175" s="30"/>
      <c r="N175" s="153" t="s">
        <v>1</v>
      </c>
      <c r="O175" s="114" t="s">
        <v>41</v>
      </c>
      <c r="P175" s="154">
        <f t="shared" si="20"/>
        <v>0</v>
      </c>
      <c r="Q175" s="154">
        <f t="shared" si="21"/>
        <v>0</v>
      </c>
      <c r="R175" s="154">
        <f t="shared" si="22"/>
        <v>0</v>
      </c>
      <c r="T175" s="155">
        <f t="shared" si="23"/>
        <v>0</v>
      </c>
      <c r="U175" s="155">
        <v>0</v>
      </c>
      <c r="V175" s="155">
        <f t="shared" si="24"/>
        <v>0</v>
      </c>
      <c r="W175" s="155">
        <v>0</v>
      </c>
      <c r="X175" s="156">
        <f t="shared" si="25"/>
        <v>0</v>
      </c>
      <c r="AR175" s="157" t="s">
        <v>158</v>
      </c>
      <c r="AT175" s="157" t="s">
        <v>153</v>
      </c>
      <c r="AU175" s="157" t="s">
        <v>88</v>
      </c>
      <c r="AY175" s="15" t="s">
        <v>150</v>
      </c>
      <c r="BE175" s="158">
        <f t="shared" si="26"/>
        <v>0</v>
      </c>
      <c r="BF175" s="158">
        <f t="shared" si="27"/>
        <v>0</v>
      </c>
      <c r="BG175" s="158">
        <f t="shared" si="28"/>
        <v>0</v>
      </c>
      <c r="BH175" s="158">
        <f t="shared" si="29"/>
        <v>0</v>
      </c>
      <c r="BI175" s="158">
        <f t="shared" si="30"/>
        <v>0</v>
      </c>
      <c r="BJ175" s="15" t="s">
        <v>86</v>
      </c>
      <c r="BK175" s="158">
        <f t="shared" si="31"/>
        <v>0</v>
      </c>
      <c r="BL175" s="15" t="s">
        <v>158</v>
      </c>
      <c r="BM175" s="157" t="s">
        <v>254</v>
      </c>
    </row>
    <row r="176" spans="2:65" s="1" customFormat="1" ht="21.75" customHeight="1">
      <c r="B176" s="115"/>
      <c r="C176" s="170" t="s">
        <v>8</v>
      </c>
      <c r="D176" s="170" t="s">
        <v>231</v>
      </c>
      <c r="E176" s="171" t="s">
        <v>255</v>
      </c>
      <c r="F176" s="172" t="s">
        <v>256</v>
      </c>
      <c r="G176" s="173" t="s">
        <v>186</v>
      </c>
      <c r="H176" s="174">
        <v>1</v>
      </c>
      <c r="I176" s="175"/>
      <c r="J176" s="176"/>
      <c r="K176" s="177">
        <f t="shared" si="19"/>
        <v>0</v>
      </c>
      <c r="L176" s="172" t="s">
        <v>1</v>
      </c>
      <c r="M176" s="178"/>
      <c r="N176" s="179" t="s">
        <v>1</v>
      </c>
      <c r="O176" s="114" t="s">
        <v>41</v>
      </c>
      <c r="P176" s="154">
        <f t="shared" si="20"/>
        <v>0</v>
      </c>
      <c r="Q176" s="154">
        <f t="shared" si="21"/>
        <v>0</v>
      </c>
      <c r="R176" s="154">
        <f t="shared" si="22"/>
        <v>0</v>
      </c>
      <c r="T176" s="155">
        <f t="shared" si="23"/>
        <v>0</v>
      </c>
      <c r="U176" s="155">
        <v>0</v>
      </c>
      <c r="V176" s="155">
        <f t="shared" si="24"/>
        <v>0</v>
      </c>
      <c r="W176" s="155">
        <v>0</v>
      </c>
      <c r="X176" s="156">
        <f t="shared" si="25"/>
        <v>0</v>
      </c>
      <c r="AR176" s="157" t="s">
        <v>249</v>
      </c>
      <c r="AT176" s="157" t="s">
        <v>231</v>
      </c>
      <c r="AU176" s="157" t="s">
        <v>88</v>
      </c>
      <c r="AY176" s="15" t="s">
        <v>150</v>
      </c>
      <c r="BE176" s="158">
        <f t="shared" si="26"/>
        <v>0</v>
      </c>
      <c r="BF176" s="158">
        <f t="shared" si="27"/>
        <v>0</v>
      </c>
      <c r="BG176" s="158">
        <f t="shared" si="28"/>
        <v>0</v>
      </c>
      <c r="BH176" s="158">
        <f t="shared" si="29"/>
        <v>0</v>
      </c>
      <c r="BI176" s="158">
        <f t="shared" si="30"/>
        <v>0</v>
      </c>
      <c r="BJ176" s="15" t="s">
        <v>86</v>
      </c>
      <c r="BK176" s="158">
        <f t="shared" si="31"/>
        <v>0</v>
      </c>
      <c r="BL176" s="15" t="s">
        <v>249</v>
      </c>
      <c r="BM176" s="157" t="s">
        <v>257</v>
      </c>
    </row>
    <row r="177" spans="2:65" s="1" customFormat="1" ht="21.75" customHeight="1">
      <c r="B177" s="115"/>
      <c r="C177" s="170" t="s">
        <v>258</v>
      </c>
      <c r="D177" s="170" t="s">
        <v>231</v>
      </c>
      <c r="E177" s="171" t="s">
        <v>259</v>
      </c>
      <c r="F177" s="172" t="s">
        <v>260</v>
      </c>
      <c r="G177" s="173" t="s">
        <v>186</v>
      </c>
      <c r="H177" s="174">
        <v>3</v>
      </c>
      <c r="I177" s="175"/>
      <c r="J177" s="176"/>
      <c r="K177" s="177">
        <f t="shared" si="19"/>
        <v>0</v>
      </c>
      <c r="L177" s="172" t="s">
        <v>1</v>
      </c>
      <c r="M177" s="178"/>
      <c r="N177" s="179" t="s">
        <v>1</v>
      </c>
      <c r="O177" s="114" t="s">
        <v>41</v>
      </c>
      <c r="P177" s="154">
        <f t="shared" si="20"/>
        <v>0</v>
      </c>
      <c r="Q177" s="154">
        <f t="shared" si="21"/>
        <v>0</v>
      </c>
      <c r="R177" s="154">
        <f t="shared" si="22"/>
        <v>0</v>
      </c>
      <c r="T177" s="155">
        <f t="shared" si="23"/>
        <v>0</v>
      </c>
      <c r="U177" s="155">
        <v>0</v>
      </c>
      <c r="V177" s="155">
        <f t="shared" si="24"/>
        <v>0</v>
      </c>
      <c r="W177" s="155">
        <v>0</v>
      </c>
      <c r="X177" s="156">
        <f t="shared" si="25"/>
        <v>0</v>
      </c>
      <c r="AR177" s="157" t="s">
        <v>249</v>
      </c>
      <c r="AT177" s="157" t="s">
        <v>231</v>
      </c>
      <c r="AU177" s="157" t="s">
        <v>88</v>
      </c>
      <c r="AY177" s="15" t="s">
        <v>150</v>
      </c>
      <c r="BE177" s="158">
        <f t="shared" si="26"/>
        <v>0</v>
      </c>
      <c r="BF177" s="158">
        <f t="shared" si="27"/>
        <v>0</v>
      </c>
      <c r="BG177" s="158">
        <f t="shared" si="28"/>
        <v>0</v>
      </c>
      <c r="BH177" s="158">
        <f t="shared" si="29"/>
        <v>0</v>
      </c>
      <c r="BI177" s="158">
        <f t="shared" si="30"/>
        <v>0</v>
      </c>
      <c r="BJ177" s="15" t="s">
        <v>86</v>
      </c>
      <c r="BK177" s="158">
        <f t="shared" si="31"/>
        <v>0</v>
      </c>
      <c r="BL177" s="15" t="s">
        <v>249</v>
      </c>
      <c r="BM177" s="157" t="s">
        <v>261</v>
      </c>
    </row>
    <row r="178" spans="2:65" s="1" customFormat="1" ht="21.75" customHeight="1">
      <c r="B178" s="115"/>
      <c r="C178" s="170" t="s">
        <v>262</v>
      </c>
      <c r="D178" s="170" t="s">
        <v>231</v>
      </c>
      <c r="E178" s="171" t="s">
        <v>263</v>
      </c>
      <c r="F178" s="172" t="s">
        <v>264</v>
      </c>
      <c r="G178" s="173" t="s">
        <v>186</v>
      </c>
      <c r="H178" s="174">
        <v>1</v>
      </c>
      <c r="I178" s="175"/>
      <c r="J178" s="176"/>
      <c r="K178" s="177">
        <f t="shared" si="19"/>
        <v>0</v>
      </c>
      <c r="L178" s="172" t="s">
        <v>1</v>
      </c>
      <c r="M178" s="178"/>
      <c r="N178" s="179" t="s">
        <v>1</v>
      </c>
      <c r="O178" s="114" t="s">
        <v>41</v>
      </c>
      <c r="P178" s="154">
        <f t="shared" si="20"/>
        <v>0</v>
      </c>
      <c r="Q178" s="154">
        <f t="shared" si="21"/>
        <v>0</v>
      </c>
      <c r="R178" s="154">
        <f t="shared" si="22"/>
        <v>0</v>
      </c>
      <c r="T178" s="155">
        <f t="shared" si="23"/>
        <v>0</v>
      </c>
      <c r="U178" s="155">
        <v>0</v>
      </c>
      <c r="V178" s="155">
        <f t="shared" si="24"/>
        <v>0</v>
      </c>
      <c r="W178" s="155">
        <v>0</v>
      </c>
      <c r="X178" s="156">
        <f t="shared" si="25"/>
        <v>0</v>
      </c>
      <c r="AR178" s="157" t="s">
        <v>249</v>
      </c>
      <c r="AT178" s="157" t="s">
        <v>231</v>
      </c>
      <c r="AU178" s="157" t="s">
        <v>88</v>
      </c>
      <c r="AY178" s="15" t="s">
        <v>150</v>
      </c>
      <c r="BE178" s="158">
        <f t="shared" si="26"/>
        <v>0</v>
      </c>
      <c r="BF178" s="158">
        <f t="shared" si="27"/>
        <v>0</v>
      </c>
      <c r="BG178" s="158">
        <f t="shared" si="28"/>
        <v>0</v>
      </c>
      <c r="BH178" s="158">
        <f t="shared" si="29"/>
        <v>0</v>
      </c>
      <c r="BI178" s="158">
        <f t="shared" si="30"/>
        <v>0</v>
      </c>
      <c r="BJ178" s="15" t="s">
        <v>86</v>
      </c>
      <c r="BK178" s="158">
        <f t="shared" si="31"/>
        <v>0</v>
      </c>
      <c r="BL178" s="15" t="s">
        <v>249</v>
      </c>
      <c r="BM178" s="157" t="s">
        <v>265</v>
      </c>
    </row>
    <row r="179" spans="2:65" s="1" customFormat="1" ht="21.75" customHeight="1">
      <c r="B179" s="115"/>
      <c r="C179" s="170" t="s">
        <v>266</v>
      </c>
      <c r="D179" s="170" t="s">
        <v>231</v>
      </c>
      <c r="E179" s="171" t="s">
        <v>267</v>
      </c>
      <c r="F179" s="172" t="s">
        <v>268</v>
      </c>
      <c r="G179" s="173" t="s">
        <v>186</v>
      </c>
      <c r="H179" s="174">
        <v>1</v>
      </c>
      <c r="I179" s="175"/>
      <c r="J179" s="176"/>
      <c r="K179" s="177">
        <f t="shared" si="19"/>
        <v>0</v>
      </c>
      <c r="L179" s="172" t="s">
        <v>1</v>
      </c>
      <c r="M179" s="178"/>
      <c r="N179" s="179" t="s">
        <v>1</v>
      </c>
      <c r="O179" s="114" t="s">
        <v>41</v>
      </c>
      <c r="P179" s="154">
        <f t="shared" si="20"/>
        <v>0</v>
      </c>
      <c r="Q179" s="154">
        <f t="shared" si="21"/>
        <v>0</v>
      </c>
      <c r="R179" s="154">
        <f t="shared" si="22"/>
        <v>0</v>
      </c>
      <c r="T179" s="155">
        <f t="shared" si="23"/>
        <v>0</v>
      </c>
      <c r="U179" s="155">
        <v>0</v>
      </c>
      <c r="V179" s="155">
        <f t="shared" si="24"/>
        <v>0</v>
      </c>
      <c r="W179" s="155">
        <v>0</v>
      </c>
      <c r="X179" s="156">
        <f t="shared" si="25"/>
        <v>0</v>
      </c>
      <c r="AR179" s="157" t="s">
        <v>249</v>
      </c>
      <c r="AT179" s="157" t="s">
        <v>231</v>
      </c>
      <c r="AU179" s="157" t="s">
        <v>88</v>
      </c>
      <c r="AY179" s="15" t="s">
        <v>150</v>
      </c>
      <c r="BE179" s="158">
        <f t="shared" si="26"/>
        <v>0</v>
      </c>
      <c r="BF179" s="158">
        <f t="shared" si="27"/>
        <v>0</v>
      </c>
      <c r="BG179" s="158">
        <f t="shared" si="28"/>
        <v>0</v>
      </c>
      <c r="BH179" s="158">
        <f t="shared" si="29"/>
        <v>0</v>
      </c>
      <c r="BI179" s="158">
        <f t="shared" si="30"/>
        <v>0</v>
      </c>
      <c r="BJ179" s="15" t="s">
        <v>86</v>
      </c>
      <c r="BK179" s="158">
        <f t="shared" si="31"/>
        <v>0</v>
      </c>
      <c r="BL179" s="15" t="s">
        <v>249</v>
      </c>
      <c r="BM179" s="157" t="s">
        <v>269</v>
      </c>
    </row>
    <row r="180" spans="2:65" s="1" customFormat="1" ht="21.75" customHeight="1">
      <c r="B180" s="115"/>
      <c r="C180" s="170" t="s">
        <v>270</v>
      </c>
      <c r="D180" s="170" t="s">
        <v>231</v>
      </c>
      <c r="E180" s="171" t="s">
        <v>271</v>
      </c>
      <c r="F180" s="172" t="s">
        <v>272</v>
      </c>
      <c r="G180" s="173" t="s">
        <v>186</v>
      </c>
      <c r="H180" s="174">
        <v>1</v>
      </c>
      <c r="I180" s="175"/>
      <c r="J180" s="176"/>
      <c r="K180" s="177">
        <f t="shared" si="19"/>
        <v>0</v>
      </c>
      <c r="L180" s="172" t="s">
        <v>1</v>
      </c>
      <c r="M180" s="178"/>
      <c r="N180" s="179" t="s">
        <v>1</v>
      </c>
      <c r="O180" s="114" t="s">
        <v>41</v>
      </c>
      <c r="P180" s="154">
        <f t="shared" si="20"/>
        <v>0</v>
      </c>
      <c r="Q180" s="154">
        <f t="shared" si="21"/>
        <v>0</v>
      </c>
      <c r="R180" s="154">
        <f t="shared" si="22"/>
        <v>0</v>
      </c>
      <c r="T180" s="155">
        <f t="shared" si="23"/>
        <v>0</v>
      </c>
      <c r="U180" s="155">
        <v>0</v>
      </c>
      <c r="V180" s="155">
        <f t="shared" si="24"/>
        <v>0</v>
      </c>
      <c r="W180" s="155">
        <v>0</v>
      </c>
      <c r="X180" s="156">
        <f t="shared" si="25"/>
        <v>0</v>
      </c>
      <c r="AR180" s="157" t="s">
        <v>249</v>
      </c>
      <c r="AT180" s="157" t="s">
        <v>231</v>
      </c>
      <c r="AU180" s="157" t="s">
        <v>88</v>
      </c>
      <c r="AY180" s="15" t="s">
        <v>150</v>
      </c>
      <c r="BE180" s="158">
        <f t="shared" si="26"/>
        <v>0</v>
      </c>
      <c r="BF180" s="158">
        <f t="shared" si="27"/>
        <v>0</v>
      </c>
      <c r="BG180" s="158">
        <f t="shared" si="28"/>
        <v>0</v>
      </c>
      <c r="BH180" s="158">
        <f t="shared" si="29"/>
        <v>0</v>
      </c>
      <c r="BI180" s="158">
        <f t="shared" si="30"/>
        <v>0</v>
      </c>
      <c r="BJ180" s="15" t="s">
        <v>86</v>
      </c>
      <c r="BK180" s="158">
        <f t="shared" si="31"/>
        <v>0</v>
      </c>
      <c r="BL180" s="15" t="s">
        <v>249</v>
      </c>
      <c r="BM180" s="157" t="s">
        <v>273</v>
      </c>
    </row>
    <row r="181" spans="2:65" s="1" customFormat="1" ht="21.75" customHeight="1">
      <c r="B181" s="115"/>
      <c r="C181" s="170" t="s">
        <v>274</v>
      </c>
      <c r="D181" s="170" t="s">
        <v>231</v>
      </c>
      <c r="E181" s="171" t="s">
        <v>275</v>
      </c>
      <c r="F181" s="172" t="s">
        <v>276</v>
      </c>
      <c r="G181" s="173" t="s">
        <v>186</v>
      </c>
      <c r="H181" s="174">
        <v>1</v>
      </c>
      <c r="I181" s="175"/>
      <c r="J181" s="176"/>
      <c r="K181" s="177">
        <f t="shared" si="19"/>
        <v>0</v>
      </c>
      <c r="L181" s="172" t="s">
        <v>1</v>
      </c>
      <c r="M181" s="178"/>
      <c r="N181" s="179" t="s">
        <v>1</v>
      </c>
      <c r="O181" s="114" t="s">
        <v>41</v>
      </c>
      <c r="P181" s="154">
        <f t="shared" si="20"/>
        <v>0</v>
      </c>
      <c r="Q181" s="154">
        <f t="shared" si="21"/>
        <v>0</v>
      </c>
      <c r="R181" s="154">
        <f t="shared" si="22"/>
        <v>0</v>
      </c>
      <c r="T181" s="155">
        <f t="shared" si="23"/>
        <v>0</v>
      </c>
      <c r="U181" s="155">
        <v>0</v>
      </c>
      <c r="V181" s="155">
        <f t="shared" si="24"/>
        <v>0</v>
      </c>
      <c r="W181" s="155">
        <v>0</v>
      </c>
      <c r="X181" s="156">
        <f t="shared" si="25"/>
        <v>0</v>
      </c>
      <c r="AR181" s="157" t="s">
        <v>249</v>
      </c>
      <c r="AT181" s="157" t="s">
        <v>231</v>
      </c>
      <c r="AU181" s="157" t="s">
        <v>88</v>
      </c>
      <c r="AY181" s="15" t="s">
        <v>150</v>
      </c>
      <c r="BE181" s="158">
        <f t="shared" si="26"/>
        <v>0</v>
      </c>
      <c r="BF181" s="158">
        <f t="shared" si="27"/>
        <v>0</v>
      </c>
      <c r="BG181" s="158">
        <f t="shared" si="28"/>
        <v>0</v>
      </c>
      <c r="BH181" s="158">
        <f t="shared" si="29"/>
        <v>0</v>
      </c>
      <c r="BI181" s="158">
        <f t="shared" si="30"/>
        <v>0</v>
      </c>
      <c r="BJ181" s="15" t="s">
        <v>86</v>
      </c>
      <c r="BK181" s="158">
        <f t="shared" si="31"/>
        <v>0</v>
      </c>
      <c r="BL181" s="15" t="s">
        <v>249</v>
      </c>
      <c r="BM181" s="157" t="s">
        <v>277</v>
      </c>
    </row>
    <row r="182" spans="2:65" s="1" customFormat="1" ht="21.75" customHeight="1">
      <c r="B182" s="115"/>
      <c r="C182" s="170" t="s">
        <v>278</v>
      </c>
      <c r="D182" s="170" t="s">
        <v>231</v>
      </c>
      <c r="E182" s="171" t="s">
        <v>279</v>
      </c>
      <c r="F182" s="172" t="s">
        <v>280</v>
      </c>
      <c r="G182" s="173" t="s">
        <v>186</v>
      </c>
      <c r="H182" s="174">
        <v>5</v>
      </c>
      <c r="I182" s="175"/>
      <c r="J182" s="176"/>
      <c r="K182" s="177">
        <f t="shared" si="19"/>
        <v>0</v>
      </c>
      <c r="L182" s="172" t="s">
        <v>1</v>
      </c>
      <c r="M182" s="178"/>
      <c r="N182" s="179" t="s">
        <v>1</v>
      </c>
      <c r="O182" s="114" t="s">
        <v>41</v>
      </c>
      <c r="P182" s="154">
        <f t="shared" si="20"/>
        <v>0</v>
      </c>
      <c r="Q182" s="154">
        <f t="shared" si="21"/>
        <v>0</v>
      </c>
      <c r="R182" s="154">
        <f t="shared" si="22"/>
        <v>0</v>
      </c>
      <c r="T182" s="155">
        <f t="shared" si="23"/>
        <v>0</v>
      </c>
      <c r="U182" s="155">
        <v>0</v>
      </c>
      <c r="V182" s="155">
        <f t="shared" si="24"/>
        <v>0</v>
      </c>
      <c r="W182" s="155">
        <v>0</v>
      </c>
      <c r="X182" s="156">
        <f t="shared" si="25"/>
        <v>0</v>
      </c>
      <c r="AR182" s="157" t="s">
        <v>249</v>
      </c>
      <c r="AT182" s="157" t="s">
        <v>231</v>
      </c>
      <c r="AU182" s="157" t="s">
        <v>88</v>
      </c>
      <c r="AY182" s="15" t="s">
        <v>150</v>
      </c>
      <c r="BE182" s="158">
        <f t="shared" si="26"/>
        <v>0</v>
      </c>
      <c r="BF182" s="158">
        <f t="shared" si="27"/>
        <v>0</v>
      </c>
      <c r="BG182" s="158">
        <f t="shared" si="28"/>
        <v>0</v>
      </c>
      <c r="BH182" s="158">
        <f t="shared" si="29"/>
        <v>0</v>
      </c>
      <c r="BI182" s="158">
        <f t="shared" si="30"/>
        <v>0</v>
      </c>
      <c r="BJ182" s="15" t="s">
        <v>86</v>
      </c>
      <c r="BK182" s="158">
        <f t="shared" si="31"/>
        <v>0</v>
      </c>
      <c r="BL182" s="15" t="s">
        <v>249</v>
      </c>
      <c r="BM182" s="157" t="s">
        <v>281</v>
      </c>
    </row>
    <row r="183" spans="2:65" s="1" customFormat="1" ht="21.75" customHeight="1">
      <c r="B183" s="115"/>
      <c r="C183" s="170" t="s">
        <v>282</v>
      </c>
      <c r="D183" s="170" t="s">
        <v>231</v>
      </c>
      <c r="E183" s="171" t="s">
        <v>283</v>
      </c>
      <c r="F183" s="172" t="s">
        <v>284</v>
      </c>
      <c r="G183" s="173" t="s">
        <v>186</v>
      </c>
      <c r="H183" s="174">
        <v>2</v>
      </c>
      <c r="I183" s="175"/>
      <c r="J183" s="176"/>
      <c r="K183" s="177">
        <f t="shared" si="19"/>
        <v>0</v>
      </c>
      <c r="L183" s="172" t="s">
        <v>1</v>
      </c>
      <c r="M183" s="178"/>
      <c r="N183" s="179" t="s">
        <v>1</v>
      </c>
      <c r="O183" s="114" t="s">
        <v>41</v>
      </c>
      <c r="P183" s="154">
        <f t="shared" si="20"/>
        <v>0</v>
      </c>
      <c r="Q183" s="154">
        <f t="shared" si="21"/>
        <v>0</v>
      </c>
      <c r="R183" s="154">
        <f t="shared" si="22"/>
        <v>0</v>
      </c>
      <c r="T183" s="155">
        <f t="shared" si="23"/>
        <v>0</v>
      </c>
      <c r="U183" s="155">
        <v>0</v>
      </c>
      <c r="V183" s="155">
        <f t="shared" si="24"/>
        <v>0</v>
      </c>
      <c r="W183" s="155">
        <v>0</v>
      </c>
      <c r="X183" s="156">
        <f t="shared" si="25"/>
        <v>0</v>
      </c>
      <c r="AR183" s="157" t="s">
        <v>249</v>
      </c>
      <c r="AT183" s="157" t="s">
        <v>231</v>
      </c>
      <c r="AU183" s="157" t="s">
        <v>88</v>
      </c>
      <c r="AY183" s="15" t="s">
        <v>150</v>
      </c>
      <c r="BE183" s="158">
        <f t="shared" si="26"/>
        <v>0</v>
      </c>
      <c r="BF183" s="158">
        <f t="shared" si="27"/>
        <v>0</v>
      </c>
      <c r="BG183" s="158">
        <f t="shared" si="28"/>
        <v>0</v>
      </c>
      <c r="BH183" s="158">
        <f t="shared" si="29"/>
        <v>0</v>
      </c>
      <c r="BI183" s="158">
        <f t="shared" si="30"/>
        <v>0</v>
      </c>
      <c r="BJ183" s="15" t="s">
        <v>86</v>
      </c>
      <c r="BK183" s="158">
        <f t="shared" si="31"/>
        <v>0</v>
      </c>
      <c r="BL183" s="15" t="s">
        <v>249</v>
      </c>
      <c r="BM183" s="157" t="s">
        <v>285</v>
      </c>
    </row>
    <row r="184" spans="2:65" s="1" customFormat="1" ht="21.75" customHeight="1">
      <c r="B184" s="115"/>
      <c r="C184" s="170" t="s">
        <v>286</v>
      </c>
      <c r="D184" s="170" t="s">
        <v>231</v>
      </c>
      <c r="E184" s="171" t="s">
        <v>287</v>
      </c>
      <c r="F184" s="172" t="s">
        <v>288</v>
      </c>
      <c r="G184" s="173" t="s">
        <v>186</v>
      </c>
      <c r="H184" s="174">
        <v>1</v>
      </c>
      <c r="I184" s="175"/>
      <c r="J184" s="176"/>
      <c r="K184" s="177">
        <f t="shared" si="19"/>
        <v>0</v>
      </c>
      <c r="L184" s="172" t="s">
        <v>1</v>
      </c>
      <c r="M184" s="178"/>
      <c r="N184" s="179" t="s">
        <v>1</v>
      </c>
      <c r="O184" s="114" t="s">
        <v>41</v>
      </c>
      <c r="P184" s="154">
        <f t="shared" si="20"/>
        <v>0</v>
      </c>
      <c r="Q184" s="154">
        <f t="shared" si="21"/>
        <v>0</v>
      </c>
      <c r="R184" s="154">
        <f t="shared" si="22"/>
        <v>0</v>
      </c>
      <c r="T184" s="155">
        <f t="shared" si="23"/>
        <v>0</v>
      </c>
      <c r="U184" s="155">
        <v>0</v>
      </c>
      <c r="V184" s="155">
        <f t="shared" si="24"/>
        <v>0</v>
      </c>
      <c r="W184" s="155">
        <v>0</v>
      </c>
      <c r="X184" s="156">
        <f t="shared" si="25"/>
        <v>0</v>
      </c>
      <c r="AR184" s="157" t="s">
        <v>249</v>
      </c>
      <c r="AT184" s="157" t="s">
        <v>231</v>
      </c>
      <c r="AU184" s="157" t="s">
        <v>88</v>
      </c>
      <c r="AY184" s="15" t="s">
        <v>150</v>
      </c>
      <c r="BE184" s="158">
        <f t="shared" si="26"/>
        <v>0</v>
      </c>
      <c r="BF184" s="158">
        <f t="shared" si="27"/>
        <v>0</v>
      </c>
      <c r="BG184" s="158">
        <f t="shared" si="28"/>
        <v>0</v>
      </c>
      <c r="BH184" s="158">
        <f t="shared" si="29"/>
        <v>0</v>
      </c>
      <c r="BI184" s="158">
        <f t="shared" si="30"/>
        <v>0</v>
      </c>
      <c r="BJ184" s="15" t="s">
        <v>86</v>
      </c>
      <c r="BK184" s="158">
        <f t="shared" si="31"/>
        <v>0</v>
      </c>
      <c r="BL184" s="15" t="s">
        <v>249</v>
      </c>
      <c r="BM184" s="157" t="s">
        <v>289</v>
      </c>
    </row>
    <row r="185" spans="2:65" s="1" customFormat="1" ht="21.75" customHeight="1">
      <c r="B185" s="115"/>
      <c r="C185" s="170" t="s">
        <v>290</v>
      </c>
      <c r="D185" s="170" t="s">
        <v>231</v>
      </c>
      <c r="E185" s="171" t="s">
        <v>291</v>
      </c>
      <c r="F185" s="172" t="s">
        <v>292</v>
      </c>
      <c r="G185" s="173" t="s">
        <v>186</v>
      </c>
      <c r="H185" s="174">
        <v>1</v>
      </c>
      <c r="I185" s="175"/>
      <c r="J185" s="176"/>
      <c r="K185" s="177">
        <f t="shared" si="19"/>
        <v>0</v>
      </c>
      <c r="L185" s="172" t="s">
        <v>1</v>
      </c>
      <c r="M185" s="178"/>
      <c r="N185" s="179" t="s">
        <v>1</v>
      </c>
      <c r="O185" s="114" t="s">
        <v>41</v>
      </c>
      <c r="P185" s="154">
        <f t="shared" si="20"/>
        <v>0</v>
      </c>
      <c r="Q185" s="154">
        <f t="shared" si="21"/>
        <v>0</v>
      </c>
      <c r="R185" s="154">
        <f t="shared" si="22"/>
        <v>0</v>
      </c>
      <c r="T185" s="155">
        <f t="shared" si="23"/>
        <v>0</v>
      </c>
      <c r="U185" s="155">
        <v>0</v>
      </c>
      <c r="V185" s="155">
        <f t="shared" si="24"/>
        <v>0</v>
      </c>
      <c r="W185" s="155">
        <v>0</v>
      </c>
      <c r="X185" s="156">
        <f t="shared" si="25"/>
        <v>0</v>
      </c>
      <c r="AR185" s="157" t="s">
        <v>249</v>
      </c>
      <c r="AT185" s="157" t="s">
        <v>231</v>
      </c>
      <c r="AU185" s="157" t="s">
        <v>88</v>
      </c>
      <c r="AY185" s="15" t="s">
        <v>150</v>
      </c>
      <c r="BE185" s="158">
        <f t="shared" si="26"/>
        <v>0</v>
      </c>
      <c r="BF185" s="158">
        <f t="shared" si="27"/>
        <v>0</v>
      </c>
      <c r="BG185" s="158">
        <f t="shared" si="28"/>
        <v>0</v>
      </c>
      <c r="BH185" s="158">
        <f t="shared" si="29"/>
        <v>0</v>
      </c>
      <c r="BI185" s="158">
        <f t="shared" si="30"/>
        <v>0</v>
      </c>
      <c r="BJ185" s="15" t="s">
        <v>86</v>
      </c>
      <c r="BK185" s="158">
        <f t="shared" si="31"/>
        <v>0</v>
      </c>
      <c r="BL185" s="15" t="s">
        <v>249</v>
      </c>
      <c r="BM185" s="157" t="s">
        <v>293</v>
      </c>
    </row>
    <row r="186" spans="2:65" s="1" customFormat="1" ht="16.5" customHeight="1">
      <c r="B186" s="115"/>
      <c r="C186" s="170" t="s">
        <v>294</v>
      </c>
      <c r="D186" s="170" t="s">
        <v>231</v>
      </c>
      <c r="E186" s="171" t="s">
        <v>295</v>
      </c>
      <c r="F186" s="172" t="s">
        <v>296</v>
      </c>
      <c r="G186" s="173" t="s">
        <v>186</v>
      </c>
      <c r="H186" s="174">
        <v>4</v>
      </c>
      <c r="I186" s="175"/>
      <c r="J186" s="176"/>
      <c r="K186" s="177">
        <f t="shared" si="19"/>
        <v>0</v>
      </c>
      <c r="L186" s="172" t="s">
        <v>1</v>
      </c>
      <c r="M186" s="178"/>
      <c r="N186" s="179" t="s">
        <v>1</v>
      </c>
      <c r="O186" s="114" t="s">
        <v>41</v>
      </c>
      <c r="P186" s="154">
        <f t="shared" si="20"/>
        <v>0</v>
      </c>
      <c r="Q186" s="154">
        <f t="shared" si="21"/>
        <v>0</v>
      </c>
      <c r="R186" s="154">
        <f t="shared" si="22"/>
        <v>0</v>
      </c>
      <c r="T186" s="155">
        <f t="shared" si="23"/>
        <v>0</v>
      </c>
      <c r="U186" s="155">
        <v>0</v>
      </c>
      <c r="V186" s="155">
        <f t="shared" si="24"/>
        <v>0</v>
      </c>
      <c r="W186" s="155">
        <v>0</v>
      </c>
      <c r="X186" s="156">
        <f t="shared" si="25"/>
        <v>0</v>
      </c>
      <c r="AR186" s="157" t="s">
        <v>249</v>
      </c>
      <c r="AT186" s="157" t="s">
        <v>231</v>
      </c>
      <c r="AU186" s="157" t="s">
        <v>88</v>
      </c>
      <c r="AY186" s="15" t="s">
        <v>150</v>
      </c>
      <c r="BE186" s="158">
        <f t="shared" si="26"/>
        <v>0</v>
      </c>
      <c r="BF186" s="158">
        <f t="shared" si="27"/>
        <v>0</v>
      </c>
      <c r="BG186" s="158">
        <f t="shared" si="28"/>
        <v>0</v>
      </c>
      <c r="BH186" s="158">
        <f t="shared" si="29"/>
        <v>0</v>
      </c>
      <c r="BI186" s="158">
        <f t="shared" si="30"/>
        <v>0</v>
      </c>
      <c r="BJ186" s="15" t="s">
        <v>86</v>
      </c>
      <c r="BK186" s="158">
        <f t="shared" si="31"/>
        <v>0</v>
      </c>
      <c r="BL186" s="15" t="s">
        <v>249</v>
      </c>
      <c r="BM186" s="157" t="s">
        <v>297</v>
      </c>
    </row>
    <row r="187" spans="2:65" s="1" customFormat="1" ht="16.5" customHeight="1">
      <c r="B187" s="115"/>
      <c r="C187" s="146" t="s">
        <v>298</v>
      </c>
      <c r="D187" s="146" t="s">
        <v>153</v>
      </c>
      <c r="E187" s="147" t="s">
        <v>299</v>
      </c>
      <c r="F187" s="148" t="s">
        <v>300</v>
      </c>
      <c r="G187" s="149" t="s">
        <v>172</v>
      </c>
      <c r="H187" s="150">
        <v>46.707999999999998</v>
      </c>
      <c r="I187" s="151"/>
      <c r="J187" s="151"/>
      <c r="K187" s="152">
        <f t="shared" si="19"/>
        <v>0</v>
      </c>
      <c r="L187" s="148" t="s">
        <v>1</v>
      </c>
      <c r="M187" s="30"/>
      <c r="N187" s="153" t="s">
        <v>1</v>
      </c>
      <c r="O187" s="114" t="s">
        <v>41</v>
      </c>
      <c r="P187" s="154">
        <f t="shared" si="20"/>
        <v>0</v>
      </c>
      <c r="Q187" s="154">
        <f t="shared" si="21"/>
        <v>0</v>
      </c>
      <c r="R187" s="154">
        <f t="shared" si="22"/>
        <v>0</v>
      </c>
      <c r="T187" s="155">
        <f t="shared" si="23"/>
        <v>0</v>
      </c>
      <c r="U187" s="155">
        <v>0</v>
      </c>
      <c r="V187" s="155">
        <f t="shared" si="24"/>
        <v>0</v>
      </c>
      <c r="W187" s="155">
        <v>0</v>
      </c>
      <c r="X187" s="156">
        <f t="shared" si="25"/>
        <v>0</v>
      </c>
      <c r="AR187" s="157" t="s">
        <v>158</v>
      </c>
      <c r="AT187" s="157" t="s">
        <v>153</v>
      </c>
      <c r="AU187" s="157" t="s">
        <v>88</v>
      </c>
      <c r="AY187" s="15" t="s">
        <v>150</v>
      </c>
      <c r="BE187" s="158">
        <f t="shared" si="26"/>
        <v>0</v>
      </c>
      <c r="BF187" s="158">
        <f t="shared" si="27"/>
        <v>0</v>
      </c>
      <c r="BG187" s="158">
        <f t="shared" si="28"/>
        <v>0</v>
      </c>
      <c r="BH187" s="158">
        <f t="shared" si="29"/>
        <v>0</v>
      </c>
      <c r="BI187" s="158">
        <f t="shared" si="30"/>
        <v>0</v>
      </c>
      <c r="BJ187" s="15" t="s">
        <v>86</v>
      </c>
      <c r="BK187" s="158">
        <f t="shared" si="31"/>
        <v>0</v>
      </c>
      <c r="BL187" s="15" t="s">
        <v>158</v>
      </c>
      <c r="BM187" s="157" t="s">
        <v>301</v>
      </c>
    </row>
    <row r="188" spans="2:65" s="12" customFormat="1" ht="11.25">
      <c r="B188" s="162"/>
      <c r="D188" s="163" t="s">
        <v>167</v>
      </c>
      <c r="E188" s="164" t="s">
        <v>1</v>
      </c>
      <c r="F188" s="165" t="s">
        <v>302</v>
      </c>
      <c r="H188" s="166">
        <v>46.707500000000003</v>
      </c>
      <c r="I188" s="167"/>
      <c r="J188" s="167"/>
      <c r="M188" s="162"/>
      <c r="N188" s="168"/>
      <c r="X188" s="169"/>
      <c r="AT188" s="164" t="s">
        <v>167</v>
      </c>
      <c r="AU188" s="164" t="s">
        <v>88</v>
      </c>
      <c r="AV188" s="12" t="s">
        <v>88</v>
      </c>
      <c r="AW188" s="12" t="s">
        <v>4</v>
      </c>
      <c r="AX188" s="12" t="s">
        <v>86</v>
      </c>
      <c r="AY188" s="164" t="s">
        <v>150</v>
      </c>
    </row>
    <row r="189" spans="2:65" s="1" customFormat="1" ht="24.2" customHeight="1">
      <c r="B189" s="115"/>
      <c r="C189" s="170" t="s">
        <v>303</v>
      </c>
      <c r="D189" s="170" t="s">
        <v>231</v>
      </c>
      <c r="E189" s="171" t="s">
        <v>304</v>
      </c>
      <c r="F189" s="172" t="s">
        <v>305</v>
      </c>
      <c r="G189" s="173" t="s">
        <v>306</v>
      </c>
      <c r="H189" s="174">
        <v>8.5960000000000001</v>
      </c>
      <c r="I189" s="175"/>
      <c r="J189" s="176"/>
      <c r="K189" s="177">
        <f>ROUND(P189*H189,2)</f>
        <v>0</v>
      </c>
      <c r="L189" s="172" t="s">
        <v>307</v>
      </c>
      <c r="M189" s="178"/>
      <c r="N189" s="179" t="s">
        <v>1</v>
      </c>
      <c r="O189" s="114" t="s">
        <v>41</v>
      </c>
      <c r="P189" s="154">
        <f>I189+J189</f>
        <v>0</v>
      </c>
      <c r="Q189" s="154">
        <f>ROUND(I189*H189,2)</f>
        <v>0</v>
      </c>
      <c r="R189" s="154">
        <f>ROUND(J189*H189,2)</f>
        <v>0</v>
      </c>
      <c r="T189" s="155">
        <f>S189*H189</f>
        <v>0</v>
      </c>
      <c r="U189" s="155">
        <v>1E-3</v>
      </c>
      <c r="V189" s="155">
        <f>U189*H189</f>
        <v>8.5959999999999995E-3</v>
      </c>
      <c r="W189" s="155">
        <v>0</v>
      </c>
      <c r="X189" s="156">
        <f>W189*H189</f>
        <v>0</v>
      </c>
      <c r="AR189" s="157" t="s">
        <v>197</v>
      </c>
      <c r="AT189" s="157" t="s">
        <v>231</v>
      </c>
      <c r="AU189" s="157" t="s">
        <v>88</v>
      </c>
      <c r="AY189" s="15" t="s">
        <v>150</v>
      </c>
      <c r="BE189" s="158">
        <f>IF(O189="základní",K189,0)</f>
        <v>0</v>
      </c>
      <c r="BF189" s="158">
        <f>IF(O189="snížená",K189,0)</f>
        <v>0</v>
      </c>
      <c r="BG189" s="158">
        <f>IF(O189="zákl. přenesená",K189,0)</f>
        <v>0</v>
      </c>
      <c r="BH189" s="158">
        <f>IF(O189="sníž. přenesená",K189,0)</f>
        <v>0</v>
      </c>
      <c r="BI189" s="158">
        <f>IF(O189="nulová",K189,0)</f>
        <v>0</v>
      </c>
      <c r="BJ189" s="15" t="s">
        <v>86</v>
      </c>
      <c r="BK189" s="158">
        <f>ROUND(P189*H189,2)</f>
        <v>0</v>
      </c>
      <c r="BL189" s="15" t="s">
        <v>158</v>
      </c>
      <c r="BM189" s="157" t="s">
        <v>308</v>
      </c>
    </row>
    <row r="190" spans="2:65" s="1" customFormat="1" ht="19.5">
      <c r="B190" s="30"/>
      <c r="D190" s="163" t="s">
        <v>309</v>
      </c>
      <c r="F190" s="180" t="s">
        <v>310</v>
      </c>
      <c r="I190" s="116"/>
      <c r="J190" s="116"/>
      <c r="M190" s="30"/>
      <c r="N190" s="161"/>
      <c r="X190" s="54"/>
      <c r="AT190" s="15" t="s">
        <v>309</v>
      </c>
      <c r="AU190" s="15" t="s">
        <v>88</v>
      </c>
    </row>
    <row r="191" spans="2:65" s="12" customFormat="1" ht="11.25">
      <c r="B191" s="162"/>
      <c r="D191" s="163" t="s">
        <v>167</v>
      </c>
      <c r="E191" s="164" t="s">
        <v>1</v>
      </c>
      <c r="F191" s="165" t="s">
        <v>311</v>
      </c>
      <c r="H191" s="166">
        <v>7.4745600000000003</v>
      </c>
      <c r="I191" s="167"/>
      <c r="J191" s="167"/>
      <c r="M191" s="162"/>
      <c r="N191" s="168"/>
      <c r="X191" s="169"/>
      <c r="AT191" s="164" t="s">
        <v>167</v>
      </c>
      <c r="AU191" s="164" t="s">
        <v>88</v>
      </c>
      <c r="AV191" s="12" t="s">
        <v>88</v>
      </c>
      <c r="AW191" s="12" t="s">
        <v>4</v>
      </c>
      <c r="AX191" s="12" t="s">
        <v>86</v>
      </c>
      <c r="AY191" s="164" t="s">
        <v>150</v>
      </c>
    </row>
    <row r="192" spans="2:65" s="12" customFormat="1" ht="11.25">
      <c r="B192" s="162"/>
      <c r="D192" s="163" t="s">
        <v>167</v>
      </c>
      <c r="F192" s="165" t="s">
        <v>312</v>
      </c>
      <c r="H192" s="166">
        <v>8.5960000000000001</v>
      </c>
      <c r="I192" s="167"/>
      <c r="J192" s="167"/>
      <c r="M192" s="162"/>
      <c r="N192" s="168"/>
      <c r="X192" s="169"/>
      <c r="AT192" s="164" t="s">
        <v>167</v>
      </c>
      <c r="AU192" s="164" t="s">
        <v>88</v>
      </c>
      <c r="AV192" s="12" t="s">
        <v>88</v>
      </c>
      <c r="AW192" s="12" t="s">
        <v>3</v>
      </c>
      <c r="AX192" s="12" t="s">
        <v>86</v>
      </c>
      <c r="AY192" s="164" t="s">
        <v>150</v>
      </c>
    </row>
    <row r="193" spans="2:65" s="1" customFormat="1" ht="16.5" customHeight="1">
      <c r="B193" s="115"/>
      <c r="C193" s="146" t="s">
        <v>313</v>
      </c>
      <c r="D193" s="146" t="s">
        <v>153</v>
      </c>
      <c r="E193" s="147" t="s">
        <v>314</v>
      </c>
      <c r="F193" s="148" t="s">
        <v>315</v>
      </c>
      <c r="G193" s="149" t="s">
        <v>186</v>
      </c>
      <c r="H193" s="150">
        <v>17</v>
      </c>
      <c r="I193" s="151"/>
      <c r="J193" s="151"/>
      <c r="K193" s="152">
        <f>ROUND(P193*H193,2)</f>
        <v>0</v>
      </c>
      <c r="L193" s="148" t="s">
        <v>1</v>
      </c>
      <c r="M193" s="30"/>
      <c r="N193" s="153" t="s">
        <v>1</v>
      </c>
      <c r="O193" s="114" t="s">
        <v>41</v>
      </c>
      <c r="P193" s="154">
        <f>I193+J193</f>
        <v>0</v>
      </c>
      <c r="Q193" s="154">
        <f>ROUND(I193*H193,2)</f>
        <v>0</v>
      </c>
      <c r="R193" s="154">
        <f>ROUND(J193*H193,2)</f>
        <v>0</v>
      </c>
      <c r="T193" s="155">
        <f>S193*H193</f>
        <v>0</v>
      </c>
      <c r="U193" s="155">
        <v>0</v>
      </c>
      <c r="V193" s="155">
        <f>U193*H193</f>
        <v>0</v>
      </c>
      <c r="W193" s="155">
        <v>0</v>
      </c>
      <c r="X193" s="156">
        <f>W193*H193</f>
        <v>0</v>
      </c>
      <c r="AR193" s="157" t="s">
        <v>249</v>
      </c>
      <c r="AT193" s="157" t="s">
        <v>153</v>
      </c>
      <c r="AU193" s="157" t="s">
        <v>88</v>
      </c>
      <c r="AY193" s="15" t="s">
        <v>150</v>
      </c>
      <c r="BE193" s="158">
        <f>IF(O193="základní",K193,0)</f>
        <v>0</v>
      </c>
      <c r="BF193" s="158">
        <f>IF(O193="snížená",K193,0)</f>
        <v>0</v>
      </c>
      <c r="BG193" s="158">
        <f>IF(O193="zákl. přenesená",K193,0)</f>
        <v>0</v>
      </c>
      <c r="BH193" s="158">
        <f>IF(O193="sníž. přenesená",K193,0)</f>
        <v>0</v>
      </c>
      <c r="BI193" s="158">
        <f>IF(O193="nulová",K193,0)</f>
        <v>0</v>
      </c>
      <c r="BJ193" s="15" t="s">
        <v>86</v>
      </c>
      <c r="BK193" s="158">
        <f>ROUND(P193*H193,2)</f>
        <v>0</v>
      </c>
      <c r="BL193" s="15" t="s">
        <v>249</v>
      </c>
      <c r="BM193" s="157" t="s">
        <v>316</v>
      </c>
    </row>
    <row r="194" spans="2:65" s="1" customFormat="1" ht="37.9" customHeight="1">
      <c r="B194" s="115"/>
      <c r="C194" s="146" t="s">
        <v>317</v>
      </c>
      <c r="D194" s="146" t="s">
        <v>153</v>
      </c>
      <c r="E194" s="147" t="s">
        <v>318</v>
      </c>
      <c r="F194" s="148" t="s">
        <v>319</v>
      </c>
      <c r="G194" s="149" t="s">
        <v>195</v>
      </c>
      <c r="H194" s="150">
        <v>35.700000000000003</v>
      </c>
      <c r="I194" s="151"/>
      <c r="J194" s="151"/>
      <c r="K194" s="152">
        <f>ROUND(P194*H194,2)</f>
        <v>0</v>
      </c>
      <c r="L194" s="148" t="s">
        <v>157</v>
      </c>
      <c r="M194" s="30"/>
      <c r="N194" s="153" t="s">
        <v>1</v>
      </c>
      <c r="O194" s="114" t="s">
        <v>41</v>
      </c>
      <c r="P194" s="154">
        <f>I194+J194</f>
        <v>0</v>
      </c>
      <c r="Q194" s="154">
        <f>ROUND(I194*H194,2)</f>
        <v>0</v>
      </c>
      <c r="R194" s="154">
        <f>ROUND(J194*H194,2)</f>
        <v>0</v>
      </c>
      <c r="T194" s="155">
        <f>S194*H194</f>
        <v>0</v>
      </c>
      <c r="U194" s="155">
        <v>0</v>
      </c>
      <c r="V194" s="155">
        <f>U194*H194</f>
        <v>0</v>
      </c>
      <c r="W194" s="155">
        <v>0</v>
      </c>
      <c r="X194" s="156">
        <f>W194*H194</f>
        <v>0</v>
      </c>
      <c r="AR194" s="157" t="s">
        <v>174</v>
      </c>
      <c r="AT194" s="157" t="s">
        <v>153</v>
      </c>
      <c r="AU194" s="157" t="s">
        <v>88</v>
      </c>
      <c r="AY194" s="15" t="s">
        <v>150</v>
      </c>
      <c r="BE194" s="158">
        <f>IF(O194="základní",K194,0)</f>
        <v>0</v>
      </c>
      <c r="BF194" s="158">
        <f>IF(O194="snížená",K194,0)</f>
        <v>0</v>
      </c>
      <c r="BG194" s="158">
        <f>IF(O194="zákl. přenesená",K194,0)</f>
        <v>0</v>
      </c>
      <c r="BH194" s="158">
        <f>IF(O194="sníž. přenesená",K194,0)</f>
        <v>0</v>
      </c>
      <c r="BI194" s="158">
        <f>IF(O194="nulová",K194,0)</f>
        <v>0</v>
      </c>
      <c r="BJ194" s="15" t="s">
        <v>86</v>
      </c>
      <c r="BK194" s="158">
        <f>ROUND(P194*H194,2)</f>
        <v>0</v>
      </c>
      <c r="BL194" s="15" t="s">
        <v>174</v>
      </c>
      <c r="BM194" s="157" t="s">
        <v>320</v>
      </c>
    </row>
    <row r="195" spans="2:65" s="1" customFormat="1" ht="11.25">
      <c r="B195" s="30"/>
      <c r="D195" s="159" t="s">
        <v>160</v>
      </c>
      <c r="F195" s="160" t="s">
        <v>321</v>
      </c>
      <c r="I195" s="116"/>
      <c r="J195" s="116"/>
      <c r="M195" s="30"/>
      <c r="N195" s="161"/>
      <c r="X195" s="54"/>
      <c r="AT195" s="15" t="s">
        <v>160</v>
      </c>
      <c r="AU195" s="15" t="s">
        <v>88</v>
      </c>
    </row>
    <row r="196" spans="2:65" s="12" customFormat="1" ht="11.25">
      <c r="B196" s="162"/>
      <c r="D196" s="163" t="s">
        <v>167</v>
      </c>
      <c r="F196" s="165" t="s">
        <v>322</v>
      </c>
      <c r="H196" s="166">
        <v>35.700000000000003</v>
      </c>
      <c r="I196" s="167"/>
      <c r="J196" s="167"/>
      <c r="M196" s="162"/>
      <c r="N196" s="168"/>
      <c r="X196" s="169"/>
      <c r="AT196" s="164" t="s">
        <v>167</v>
      </c>
      <c r="AU196" s="164" t="s">
        <v>88</v>
      </c>
      <c r="AV196" s="12" t="s">
        <v>88</v>
      </c>
      <c r="AW196" s="12" t="s">
        <v>3</v>
      </c>
      <c r="AX196" s="12" t="s">
        <v>86</v>
      </c>
      <c r="AY196" s="164" t="s">
        <v>150</v>
      </c>
    </row>
    <row r="197" spans="2:65" s="1" customFormat="1" ht="24.2" customHeight="1">
      <c r="B197" s="115"/>
      <c r="C197" s="170" t="s">
        <v>323</v>
      </c>
      <c r="D197" s="170" t="s">
        <v>231</v>
      </c>
      <c r="E197" s="171" t="s">
        <v>324</v>
      </c>
      <c r="F197" s="172" t="s">
        <v>325</v>
      </c>
      <c r="G197" s="173" t="s">
        <v>195</v>
      </c>
      <c r="H197" s="174">
        <v>35.700000000000003</v>
      </c>
      <c r="I197" s="175"/>
      <c r="J197" s="176"/>
      <c r="K197" s="177">
        <f>ROUND(P197*H197,2)</f>
        <v>0</v>
      </c>
      <c r="L197" s="172" t="s">
        <v>157</v>
      </c>
      <c r="M197" s="178"/>
      <c r="N197" s="179" t="s">
        <v>1</v>
      </c>
      <c r="O197" s="114" t="s">
        <v>41</v>
      </c>
      <c r="P197" s="154">
        <f>I197+J197</f>
        <v>0</v>
      </c>
      <c r="Q197" s="154">
        <f>ROUND(I197*H197,2)</f>
        <v>0</v>
      </c>
      <c r="R197" s="154">
        <f>ROUND(J197*H197,2)</f>
        <v>0</v>
      </c>
      <c r="T197" s="155">
        <f>S197*H197</f>
        <v>0</v>
      </c>
      <c r="U197" s="155">
        <v>6.8999999999999997E-4</v>
      </c>
      <c r="V197" s="155">
        <f>U197*H197</f>
        <v>2.4633000000000002E-2</v>
      </c>
      <c r="W197" s="155">
        <v>0</v>
      </c>
      <c r="X197" s="156">
        <f>W197*H197</f>
        <v>0</v>
      </c>
      <c r="AR197" s="157" t="s">
        <v>326</v>
      </c>
      <c r="AT197" s="157" t="s">
        <v>231</v>
      </c>
      <c r="AU197" s="157" t="s">
        <v>88</v>
      </c>
      <c r="AY197" s="15" t="s">
        <v>150</v>
      </c>
      <c r="BE197" s="158">
        <f>IF(O197="základní",K197,0)</f>
        <v>0</v>
      </c>
      <c r="BF197" s="158">
        <f>IF(O197="snížená",K197,0)</f>
        <v>0</v>
      </c>
      <c r="BG197" s="158">
        <f>IF(O197="zákl. přenesená",K197,0)</f>
        <v>0</v>
      </c>
      <c r="BH197" s="158">
        <f>IF(O197="sníž. přenesená",K197,0)</f>
        <v>0</v>
      </c>
      <c r="BI197" s="158">
        <f>IF(O197="nulová",K197,0)</f>
        <v>0</v>
      </c>
      <c r="BJ197" s="15" t="s">
        <v>86</v>
      </c>
      <c r="BK197" s="158">
        <f>ROUND(P197*H197,2)</f>
        <v>0</v>
      </c>
      <c r="BL197" s="15" t="s">
        <v>326</v>
      </c>
      <c r="BM197" s="157" t="s">
        <v>327</v>
      </c>
    </row>
    <row r="198" spans="2:65" s="12" customFormat="1" ht="11.25">
      <c r="B198" s="162"/>
      <c r="D198" s="163" t="s">
        <v>167</v>
      </c>
      <c r="E198" s="164" t="s">
        <v>1</v>
      </c>
      <c r="F198" s="165" t="s">
        <v>328</v>
      </c>
      <c r="H198" s="166">
        <v>34</v>
      </c>
      <c r="I198" s="167"/>
      <c r="J198" s="167"/>
      <c r="M198" s="162"/>
      <c r="N198" s="168"/>
      <c r="X198" s="169"/>
      <c r="AT198" s="164" t="s">
        <v>167</v>
      </c>
      <c r="AU198" s="164" t="s">
        <v>88</v>
      </c>
      <c r="AV198" s="12" t="s">
        <v>88</v>
      </c>
      <c r="AW198" s="12" t="s">
        <v>4</v>
      </c>
      <c r="AX198" s="12" t="s">
        <v>86</v>
      </c>
      <c r="AY198" s="164" t="s">
        <v>150</v>
      </c>
    </row>
    <row r="199" spans="2:65" s="12" customFormat="1" ht="11.25">
      <c r="B199" s="162"/>
      <c r="D199" s="163" t="s">
        <v>167</v>
      </c>
      <c r="F199" s="165" t="s">
        <v>322</v>
      </c>
      <c r="H199" s="166">
        <v>35.700000000000003</v>
      </c>
      <c r="I199" s="167"/>
      <c r="J199" s="167"/>
      <c r="M199" s="162"/>
      <c r="N199" s="168"/>
      <c r="X199" s="169"/>
      <c r="AT199" s="164" t="s">
        <v>167</v>
      </c>
      <c r="AU199" s="164" t="s">
        <v>88</v>
      </c>
      <c r="AV199" s="12" t="s">
        <v>88</v>
      </c>
      <c r="AW199" s="12" t="s">
        <v>3</v>
      </c>
      <c r="AX199" s="12" t="s">
        <v>86</v>
      </c>
      <c r="AY199" s="164" t="s">
        <v>150</v>
      </c>
    </row>
    <row r="200" spans="2:65" s="1" customFormat="1" ht="16.5" customHeight="1">
      <c r="B200" s="115"/>
      <c r="C200" s="146" t="s">
        <v>329</v>
      </c>
      <c r="D200" s="146" t="s">
        <v>153</v>
      </c>
      <c r="E200" s="147" t="s">
        <v>330</v>
      </c>
      <c r="F200" s="148" t="s">
        <v>331</v>
      </c>
      <c r="G200" s="149" t="s">
        <v>186</v>
      </c>
      <c r="H200" s="150">
        <v>8</v>
      </c>
      <c r="I200" s="151"/>
      <c r="J200" s="151"/>
      <c r="K200" s="152">
        <f>ROUND(P200*H200,2)</f>
        <v>0</v>
      </c>
      <c r="L200" s="148" t="s">
        <v>1</v>
      </c>
      <c r="M200" s="30"/>
      <c r="N200" s="153" t="s">
        <v>1</v>
      </c>
      <c r="O200" s="114" t="s">
        <v>41</v>
      </c>
      <c r="P200" s="154">
        <f>I200+J200</f>
        <v>0</v>
      </c>
      <c r="Q200" s="154">
        <f>ROUND(I200*H200,2)</f>
        <v>0</v>
      </c>
      <c r="R200" s="154">
        <f>ROUND(J200*H200,2)</f>
        <v>0</v>
      </c>
      <c r="T200" s="155">
        <f>S200*H200</f>
        <v>0</v>
      </c>
      <c r="U200" s="155">
        <v>0</v>
      </c>
      <c r="V200" s="155">
        <f>U200*H200</f>
        <v>0</v>
      </c>
      <c r="W200" s="155">
        <v>0</v>
      </c>
      <c r="X200" s="156">
        <f>W200*H200</f>
        <v>0</v>
      </c>
      <c r="AR200" s="157" t="s">
        <v>158</v>
      </c>
      <c r="AT200" s="157" t="s">
        <v>153</v>
      </c>
      <c r="AU200" s="157" t="s">
        <v>88</v>
      </c>
      <c r="AY200" s="15" t="s">
        <v>150</v>
      </c>
      <c r="BE200" s="158">
        <f>IF(O200="základní",K200,0)</f>
        <v>0</v>
      </c>
      <c r="BF200" s="158">
        <f>IF(O200="snížená",K200,0)</f>
        <v>0</v>
      </c>
      <c r="BG200" s="158">
        <f>IF(O200="zákl. přenesená",K200,0)</f>
        <v>0</v>
      </c>
      <c r="BH200" s="158">
        <f>IF(O200="sníž. přenesená",K200,0)</f>
        <v>0</v>
      </c>
      <c r="BI200" s="158">
        <f>IF(O200="nulová",K200,0)</f>
        <v>0</v>
      </c>
      <c r="BJ200" s="15" t="s">
        <v>86</v>
      </c>
      <c r="BK200" s="158">
        <f>ROUND(P200*H200,2)</f>
        <v>0</v>
      </c>
      <c r="BL200" s="15" t="s">
        <v>158</v>
      </c>
      <c r="BM200" s="157" t="s">
        <v>332</v>
      </c>
    </row>
    <row r="201" spans="2:65" s="1" customFormat="1" ht="39">
      <c r="B201" s="30"/>
      <c r="D201" s="163" t="s">
        <v>309</v>
      </c>
      <c r="F201" s="180" t="s">
        <v>333</v>
      </c>
      <c r="I201" s="116"/>
      <c r="J201" s="116"/>
      <c r="M201" s="30"/>
      <c r="N201" s="161"/>
      <c r="X201" s="54"/>
      <c r="AT201" s="15" t="s">
        <v>309</v>
      </c>
      <c r="AU201" s="15" t="s">
        <v>88</v>
      </c>
    </row>
    <row r="202" spans="2:65" s="1" customFormat="1" ht="16.5" customHeight="1">
      <c r="B202" s="115"/>
      <c r="C202" s="146" t="s">
        <v>334</v>
      </c>
      <c r="D202" s="146" t="s">
        <v>153</v>
      </c>
      <c r="E202" s="147" t="s">
        <v>335</v>
      </c>
      <c r="F202" s="148" t="s">
        <v>336</v>
      </c>
      <c r="G202" s="149" t="s">
        <v>186</v>
      </c>
      <c r="H202" s="150">
        <v>2</v>
      </c>
      <c r="I202" s="151"/>
      <c r="J202" s="151"/>
      <c r="K202" s="152">
        <f>ROUND(P202*H202,2)</f>
        <v>0</v>
      </c>
      <c r="L202" s="148" t="s">
        <v>1</v>
      </c>
      <c r="M202" s="30"/>
      <c r="N202" s="153" t="s">
        <v>1</v>
      </c>
      <c r="O202" s="114" t="s">
        <v>41</v>
      </c>
      <c r="P202" s="154">
        <f>I202+J202</f>
        <v>0</v>
      </c>
      <c r="Q202" s="154">
        <f>ROUND(I202*H202,2)</f>
        <v>0</v>
      </c>
      <c r="R202" s="154">
        <f>ROUND(J202*H202,2)</f>
        <v>0</v>
      </c>
      <c r="T202" s="155">
        <f>S202*H202</f>
        <v>0</v>
      </c>
      <c r="U202" s="155">
        <v>0</v>
      </c>
      <c r="V202" s="155">
        <f>U202*H202</f>
        <v>0</v>
      </c>
      <c r="W202" s="155">
        <v>0</v>
      </c>
      <c r="X202" s="156">
        <f>W202*H202</f>
        <v>0</v>
      </c>
      <c r="AR202" s="157" t="s">
        <v>158</v>
      </c>
      <c r="AT202" s="157" t="s">
        <v>153</v>
      </c>
      <c r="AU202" s="157" t="s">
        <v>88</v>
      </c>
      <c r="AY202" s="15" t="s">
        <v>150</v>
      </c>
      <c r="BE202" s="158">
        <f>IF(O202="základní",K202,0)</f>
        <v>0</v>
      </c>
      <c r="BF202" s="158">
        <f>IF(O202="snížená",K202,0)</f>
        <v>0</v>
      </c>
      <c r="BG202" s="158">
        <f>IF(O202="zákl. přenesená",K202,0)</f>
        <v>0</v>
      </c>
      <c r="BH202" s="158">
        <f>IF(O202="sníž. přenesená",K202,0)</f>
        <v>0</v>
      </c>
      <c r="BI202" s="158">
        <f>IF(O202="nulová",K202,0)</f>
        <v>0</v>
      </c>
      <c r="BJ202" s="15" t="s">
        <v>86</v>
      </c>
      <c r="BK202" s="158">
        <f>ROUND(P202*H202,2)</f>
        <v>0</v>
      </c>
      <c r="BL202" s="15" t="s">
        <v>158</v>
      </c>
      <c r="BM202" s="157" t="s">
        <v>337</v>
      </c>
    </row>
    <row r="203" spans="2:65" s="1" customFormat="1" ht="97.5">
      <c r="B203" s="30"/>
      <c r="D203" s="163" t="s">
        <v>309</v>
      </c>
      <c r="F203" s="180" t="s">
        <v>338</v>
      </c>
      <c r="I203" s="116"/>
      <c r="J203" s="116"/>
      <c r="M203" s="30"/>
      <c r="N203" s="161"/>
      <c r="X203" s="54"/>
      <c r="AT203" s="15" t="s">
        <v>309</v>
      </c>
      <c r="AU203" s="15" t="s">
        <v>88</v>
      </c>
    </row>
    <row r="204" spans="2:65" s="1" customFormat="1" ht="16.5" customHeight="1">
      <c r="B204" s="115"/>
      <c r="C204" s="146" t="s">
        <v>339</v>
      </c>
      <c r="D204" s="146" t="s">
        <v>153</v>
      </c>
      <c r="E204" s="147" t="s">
        <v>340</v>
      </c>
      <c r="F204" s="148" t="s">
        <v>341</v>
      </c>
      <c r="G204" s="149" t="s">
        <v>186</v>
      </c>
      <c r="H204" s="150">
        <v>8</v>
      </c>
      <c r="I204" s="151"/>
      <c r="J204" s="151"/>
      <c r="K204" s="152">
        <f>ROUND(P204*H204,2)</f>
        <v>0</v>
      </c>
      <c r="L204" s="148" t="s">
        <v>1</v>
      </c>
      <c r="M204" s="30"/>
      <c r="N204" s="153" t="s">
        <v>1</v>
      </c>
      <c r="O204" s="114" t="s">
        <v>41</v>
      </c>
      <c r="P204" s="154">
        <f>I204+J204</f>
        <v>0</v>
      </c>
      <c r="Q204" s="154">
        <f>ROUND(I204*H204,2)</f>
        <v>0</v>
      </c>
      <c r="R204" s="154">
        <f>ROUND(J204*H204,2)</f>
        <v>0</v>
      </c>
      <c r="T204" s="155">
        <f>S204*H204</f>
        <v>0</v>
      </c>
      <c r="U204" s="155">
        <v>0</v>
      </c>
      <c r="V204" s="155">
        <f>U204*H204</f>
        <v>0</v>
      </c>
      <c r="W204" s="155">
        <v>0</v>
      </c>
      <c r="X204" s="156">
        <f>W204*H204</f>
        <v>0</v>
      </c>
      <c r="AR204" s="157" t="s">
        <v>249</v>
      </c>
      <c r="AT204" s="157" t="s">
        <v>153</v>
      </c>
      <c r="AU204" s="157" t="s">
        <v>88</v>
      </c>
      <c r="AY204" s="15" t="s">
        <v>150</v>
      </c>
      <c r="BE204" s="158">
        <f>IF(O204="základní",K204,0)</f>
        <v>0</v>
      </c>
      <c r="BF204" s="158">
        <f>IF(O204="snížená",K204,0)</f>
        <v>0</v>
      </c>
      <c r="BG204" s="158">
        <f>IF(O204="zákl. přenesená",K204,0)</f>
        <v>0</v>
      </c>
      <c r="BH204" s="158">
        <f>IF(O204="sníž. přenesená",K204,0)</f>
        <v>0</v>
      </c>
      <c r="BI204" s="158">
        <f>IF(O204="nulová",K204,0)</f>
        <v>0</v>
      </c>
      <c r="BJ204" s="15" t="s">
        <v>86</v>
      </c>
      <c r="BK204" s="158">
        <f>ROUND(P204*H204,2)</f>
        <v>0</v>
      </c>
      <c r="BL204" s="15" t="s">
        <v>249</v>
      </c>
      <c r="BM204" s="157" t="s">
        <v>342</v>
      </c>
    </row>
    <row r="205" spans="2:65" s="1" customFormat="1" ht="29.25">
      <c r="B205" s="30"/>
      <c r="D205" s="163" t="s">
        <v>309</v>
      </c>
      <c r="F205" s="180" t="s">
        <v>343</v>
      </c>
      <c r="I205" s="116"/>
      <c r="J205" s="116"/>
      <c r="M205" s="30"/>
      <c r="N205" s="161"/>
      <c r="X205" s="54"/>
      <c r="AT205" s="15" t="s">
        <v>309</v>
      </c>
      <c r="AU205" s="15" t="s">
        <v>88</v>
      </c>
    </row>
    <row r="206" spans="2:65" s="11" customFormat="1" ht="22.9" customHeight="1">
      <c r="B206" s="133"/>
      <c r="D206" s="134" t="s">
        <v>77</v>
      </c>
      <c r="E206" s="144" t="s">
        <v>344</v>
      </c>
      <c r="F206" s="144" t="s">
        <v>345</v>
      </c>
      <c r="I206" s="136"/>
      <c r="J206" s="136"/>
      <c r="K206" s="145">
        <f>BK206</f>
        <v>0</v>
      </c>
      <c r="M206" s="133"/>
      <c r="N206" s="138"/>
      <c r="Q206" s="139">
        <f>SUM(Q207:Q229)</f>
        <v>0</v>
      </c>
      <c r="R206" s="139">
        <f>SUM(R207:R229)</f>
        <v>0</v>
      </c>
      <c r="T206" s="140">
        <f>SUM(T207:T229)</f>
        <v>0</v>
      </c>
      <c r="V206" s="140">
        <f>SUM(V207:V229)</f>
        <v>1.7640000000000003E-2</v>
      </c>
      <c r="X206" s="141">
        <f>SUM(X207:X229)</f>
        <v>0</v>
      </c>
      <c r="AR206" s="134" t="s">
        <v>169</v>
      </c>
      <c r="AT206" s="142" t="s">
        <v>77</v>
      </c>
      <c r="AU206" s="142" t="s">
        <v>86</v>
      </c>
      <c r="AY206" s="134" t="s">
        <v>150</v>
      </c>
      <c r="BK206" s="143">
        <f>SUM(BK207:BK229)</f>
        <v>0</v>
      </c>
    </row>
    <row r="207" spans="2:65" s="1" customFormat="1" ht="33" customHeight="1">
      <c r="B207" s="115"/>
      <c r="C207" s="146" t="s">
        <v>346</v>
      </c>
      <c r="D207" s="146" t="s">
        <v>153</v>
      </c>
      <c r="E207" s="147" t="s">
        <v>347</v>
      </c>
      <c r="F207" s="148" t="s">
        <v>348</v>
      </c>
      <c r="G207" s="149" t="s">
        <v>186</v>
      </c>
      <c r="H207" s="150">
        <v>3</v>
      </c>
      <c r="I207" s="151"/>
      <c r="J207" s="151"/>
      <c r="K207" s="152">
        <f>ROUND(P207*H207,2)</f>
        <v>0</v>
      </c>
      <c r="L207" s="148" t="s">
        <v>1</v>
      </c>
      <c r="M207" s="30"/>
      <c r="N207" s="153" t="s">
        <v>1</v>
      </c>
      <c r="O207" s="114" t="s">
        <v>41</v>
      </c>
      <c r="P207" s="154">
        <f>I207+J207</f>
        <v>0</v>
      </c>
      <c r="Q207" s="154">
        <f>ROUND(I207*H207,2)</f>
        <v>0</v>
      </c>
      <c r="R207" s="154">
        <f>ROUND(J207*H207,2)</f>
        <v>0</v>
      </c>
      <c r="T207" s="155">
        <f>S207*H207</f>
        <v>0</v>
      </c>
      <c r="U207" s="155">
        <v>0</v>
      </c>
      <c r="V207" s="155">
        <f>U207*H207</f>
        <v>0</v>
      </c>
      <c r="W207" s="155">
        <v>0</v>
      </c>
      <c r="X207" s="156">
        <f>W207*H207</f>
        <v>0</v>
      </c>
      <c r="AR207" s="157" t="s">
        <v>158</v>
      </c>
      <c r="AT207" s="157" t="s">
        <v>153</v>
      </c>
      <c r="AU207" s="157" t="s">
        <v>88</v>
      </c>
      <c r="AY207" s="15" t="s">
        <v>150</v>
      </c>
      <c r="BE207" s="158">
        <f>IF(O207="základní",K207,0)</f>
        <v>0</v>
      </c>
      <c r="BF207" s="158">
        <f>IF(O207="snížená",K207,0)</f>
        <v>0</v>
      </c>
      <c r="BG207" s="158">
        <f>IF(O207="zákl. přenesená",K207,0)</f>
        <v>0</v>
      </c>
      <c r="BH207" s="158">
        <f>IF(O207="sníž. přenesená",K207,0)</f>
        <v>0</v>
      </c>
      <c r="BI207" s="158">
        <f>IF(O207="nulová",K207,0)</f>
        <v>0</v>
      </c>
      <c r="BJ207" s="15" t="s">
        <v>86</v>
      </c>
      <c r="BK207" s="158">
        <f>ROUND(P207*H207,2)</f>
        <v>0</v>
      </c>
      <c r="BL207" s="15" t="s">
        <v>158</v>
      </c>
      <c r="BM207" s="157" t="s">
        <v>349</v>
      </c>
    </row>
    <row r="208" spans="2:65" s="1" customFormat="1" ht="24.2" customHeight="1">
      <c r="B208" s="115"/>
      <c r="C208" s="146" t="s">
        <v>350</v>
      </c>
      <c r="D208" s="146" t="s">
        <v>153</v>
      </c>
      <c r="E208" s="147" t="s">
        <v>351</v>
      </c>
      <c r="F208" s="148" t="s">
        <v>352</v>
      </c>
      <c r="G208" s="149" t="s">
        <v>186</v>
      </c>
      <c r="H208" s="150">
        <v>3</v>
      </c>
      <c r="I208" s="151"/>
      <c r="J208" s="151"/>
      <c r="K208" s="152">
        <f>ROUND(P208*H208,2)</f>
        <v>0</v>
      </c>
      <c r="L208" s="148" t="s">
        <v>1</v>
      </c>
      <c r="M208" s="30"/>
      <c r="N208" s="153" t="s">
        <v>1</v>
      </c>
      <c r="O208" s="114" t="s">
        <v>41</v>
      </c>
      <c r="P208" s="154">
        <f>I208+J208</f>
        <v>0</v>
      </c>
      <c r="Q208" s="154">
        <f>ROUND(I208*H208,2)</f>
        <v>0</v>
      </c>
      <c r="R208" s="154">
        <f>ROUND(J208*H208,2)</f>
        <v>0</v>
      </c>
      <c r="T208" s="155">
        <f>S208*H208</f>
        <v>0</v>
      </c>
      <c r="U208" s="155">
        <v>0</v>
      </c>
      <c r="V208" s="155">
        <f>U208*H208</f>
        <v>0</v>
      </c>
      <c r="W208" s="155">
        <v>0</v>
      </c>
      <c r="X208" s="156">
        <f>W208*H208</f>
        <v>0</v>
      </c>
      <c r="AR208" s="157" t="s">
        <v>158</v>
      </c>
      <c r="AT208" s="157" t="s">
        <v>153</v>
      </c>
      <c r="AU208" s="157" t="s">
        <v>88</v>
      </c>
      <c r="AY208" s="15" t="s">
        <v>150</v>
      </c>
      <c r="BE208" s="158">
        <f>IF(O208="základní",K208,0)</f>
        <v>0</v>
      </c>
      <c r="BF208" s="158">
        <f>IF(O208="snížená",K208,0)</f>
        <v>0</v>
      </c>
      <c r="BG208" s="158">
        <f>IF(O208="zákl. přenesená",K208,0)</f>
        <v>0</v>
      </c>
      <c r="BH208" s="158">
        <f>IF(O208="sníž. přenesená",K208,0)</f>
        <v>0</v>
      </c>
      <c r="BI208" s="158">
        <f>IF(O208="nulová",K208,0)</f>
        <v>0</v>
      </c>
      <c r="BJ208" s="15" t="s">
        <v>86</v>
      </c>
      <c r="BK208" s="158">
        <f>ROUND(P208*H208,2)</f>
        <v>0</v>
      </c>
      <c r="BL208" s="15" t="s">
        <v>158</v>
      </c>
      <c r="BM208" s="157" t="s">
        <v>353</v>
      </c>
    </row>
    <row r="209" spans="2:65" s="12" customFormat="1" ht="11.25">
      <c r="B209" s="162"/>
      <c r="D209" s="163" t="s">
        <v>167</v>
      </c>
      <c r="E209" s="164" t="s">
        <v>1</v>
      </c>
      <c r="F209" s="165" t="s">
        <v>169</v>
      </c>
      <c r="H209" s="166">
        <v>3</v>
      </c>
      <c r="I209" s="167"/>
      <c r="J209" s="167"/>
      <c r="M209" s="162"/>
      <c r="N209" s="168"/>
      <c r="X209" s="169"/>
      <c r="AT209" s="164" t="s">
        <v>167</v>
      </c>
      <c r="AU209" s="164" t="s">
        <v>88</v>
      </c>
      <c r="AV209" s="12" t="s">
        <v>88</v>
      </c>
      <c r="AW209" s="12" t="s">
        <v>4</v>
      </c>
      <c r="AX209" s="12" t="s">
        <v>86</v>
      </c>
      <c r="AY209" s="164" t="s">
        <v>150</v>
      </c>
    </row>
    <row r="210" spans="2:65" s="1" customFormat="1" ht="24.2" customHeight="1">
      <c r="B210" s="115"/>
      <c r="C210" s="146" t="s">
        <v>354</v>
      </c>
      <c r="D210" s="146" t="s">
        <v>153</v>
      </c>
      <c r="E210" s="147" t="s">
        <v>355</v>
      </c>
      <c r="F210" s="148" t="s">
        <v>356</v>
      </c>
      <c r="G210" s="149" t="s">
        <v>156</v>
      </c>
      <c r="H210" s="150">
        <v>3</v>
      </c>
      <c r="I210" s="151"/>
      <c r="J210" s="151"/>
      <c r="K210" s="152">
        <f>ROUND(P210*H210,2)</f>
        <v>0</v>
      </c>
      <c r="L210" s="148" t="s">
        <v>307</v>
      </c>
      <c r="M210" s="30"/>
      <c r="N210" s="153" t="s">
        <v>1</v>
      </c>
      <c r="O210" s="114" t="s">
        <v>41</v>
      </c>
      <c r="P210" s="154">
        <f>I210+J210</f>
        <v>0</v>
      </c>
      <c r="Q210" s="154">
        <f>ROUND(I210*H210,2)</f>
        <v>0</v>
      </c>
      <c r="R210" s="154">
        <f>ROUND(J210*H210,2)</f>
        <v>0</v>
      </c>
      <c r="T210" s="155">
        <f>S210*H210</f>
        <v>0</v>
      </c>
      <c r="U210" s="155">
        <v>0</v>
      </c>
      <c r="V210" s="155">
        <f>U210*H210</f>
        <v>0</v>
      </c>
      <c r="W210" s="155">
        <v>0</v>
      </c>
      <c r="X210" s="156">
        <f>W210*H210</f>
        <v>0</v>
      </c>
      <c r="AR210" s="157" t="s">
        <v>174</v>
      </c>
      <c r="AT210" s="157" t="s">
        <v>153</v>
      </c>
      <c r="AU210" s="157" t="s">
        <v>88</v>
      </c>
      <c r="AY210" s="15" t="s">
        <v>150</v>
      </c>
      <c r="BE210" s="158">
        <f>IF(O210="základní",K210,0)</f>
        <v>0</v>
      </c>
      <c r="BF210" s="158">
        <f>IF(O210="snížená",K210,0)</f>
        <v>0</v>
      </c>
      <c r="BG210" s="158">
        <f>IF(O210="zákl. přenesená",K210,0)</f>
        <v>0</v>
      </c>
      <c r="BH210" s="158">
        <f>IF(O210="sníž. přenesená",K210,0)</f>
        <v>0</v>
      </c>
      <c r="BI210" s="158">
        <f>IF(O210="nulová",K210,0)</f>
        <v>0</v>
      </c>
      <c r="BJ210" s="15" t="s">
        <v>86</v>
      </c>
      <c r="BK210" s="158">
        <f>ROUND(P210*H210,2)</f>
        <v>0</v>
      </c>
      <c r="BL210" s="15" t="s">
        <v>174</v>
      </c>
      <c r="BM210" s="157" t="s">
        <v>357</v>
      </c>
    </row>
    <row r="211" spans="2:65" s="1" customFormat="1" ht="11.25">
      <c r="B211" s="30"/>
      <c r="D211" s="159" t="s">
        <v>160</v>
      </c>
      <c r="F211" s="160" t="s">
        <v>358</v>
      </c>
      <c r="I211" s="116"/>
      <c r="J211" s="116"/>
      <c r="M211" s="30"/>
      <c r="N211" s="161"/>
      <c r="X211" s="54"/>
      <c r="AT211" s="15" t="s">
        <v>160</v>
      </c>
      <c r="AU211" s="15" t="s">
        <v>88</v>
      </c>
    </row>
    <row r="212" spans="2:65" s="12" customFormat="1" ht="11.25">
      <c r="B212" s="162"/>
      <c r="D212" s="163" t="s">
        <v>167</v>
      </c>
      <c r="E212" s="164" t="s">
        <v>1</v>
      </c>
      <c r="F212" s="165" t="s">
        <v>169</v>
      </c>
      <c r="H212" s="166">
        <v>3</v>
      </c>
      <c r="I212" s="167"/>
      <c r="J212" s="167"/>
      <c r="M212" s="162"/>
      <c r="N212" s="168"/>
      <c r="X212" s="169"/>
      <c r="AT212" s="164" t="s">
        <v>167</v>
      </c>
      <c r="AU212" s="164" t="s">
        <v>88</v>
      </c>
      <c r="AV212" s="12" t="s">
        <v>88</v>
      </c>
      <c r="AW212" s="12" t="s">
        <v>4</v>
      </c>
      <c r="AX212" s="12" t="s">
        <v>86</v>
      </c>
      <c r="AY212" s="164" t="s">
        <v>150</v>
      </c>
    </row>
    <row r="213" spans="2:65" s="1" customFormat="1" ht="24.2" customHeight="1">
      <c r="B213" s="115"/>
      <c r="C213" s="146" t="s">
        <v>359</v>
      </c>
      <c r="D213" s="146" t="s">
        <v>153</v>
      </c>
      <c r="E213" s="147" t="s">
        <v>360</v>
      </c>
      <c r="F213" s="148" t="s">
        <v>361</v>
      </c>
      <c r="G213" s="149" t="s">
        <v>156</v>
      </c>
      <c r="H213" s="150">
        <v>3</v>
      </c>
      <c r="I213" s="151"/>
      <c r="J213" s="151"/>
      <c r="K213" s="152">
        <f>ROUND(P213*H213,2)</f>
        <v>0</v>
      </c>
      <c r="L213" s="148" t="s">
        <v>307</v>
      </c>
      <c r="M213" s="30"/>
      <c r="N213" s="153" t="s">
        <v>1</v>
      </c>
      <c r="O213" s="114" t="s">
        <v>41</v>
      </c>
      <c r="P213" s="154">
        <f>I213+J213</f>
        <v>0</v>
      </c>
      <c r="Q213" s="154">
        <f>ROUND(I213*H213,2)</f>
        <v>0</v>
      </c>
      <c r="R213" s="154">
        <f>ROUND(J213*H213,2)</f>
        <v>0</v>
      </c>
      <c r="T213" s="155">
        <f>S213*H213</f>
        <v>0</v>
      </c>
      <c r="U213" s="155">
        <v>0</v>
      </c>
      <c r="V213" s="155">
        <f>U213*H213</f>
        <v>0</v>
      </c>
      <c r="W213" s="155">
        <v>0</v>
      </c>
      <c r="X213" s="156">
        <f>W213*H213</f>
        <v>0</v>
      </c>
      <c r="AR213" s="157" t="s">
        <v>174</v>
      </c>
      <c r="AT213" s="157" t="s">
        <v>153</v>
      </c>
      <c r="AU213" s="157" t="s">
        <v>88</v>
      </c>
      <c r="AY213" s="15" t="s">
        <v>150</v>
      </c>
      <c r="BE213" s="158">
        <f>IF(O213="základní",K213,0)</f>
        <v>0</v>
      </c>
      <c r="BF213" s="158">
        <f>IF(O213="snížená",K213,0)</f>
        <v>0</v>
      </c>
      <c r="BG213" s="158">
        <f>IF(O213="zákl. přenesená",K213,0)</f>
        <v>0</v>
      </c>
      <c r="BH213" s="158">
        <f>IF(O213="sníž. přenesená",K213,0)</f>
        <v>0</v>
      </c>
      <c r="BI213" s="158">
        <f>IF(O213="nulová",K213,0)</f>
        <v>0</v>
      </c>
      <c r="BJ213" s="15" t="s">
        <v>86</v>
      </c>
      <c r="BK213" s="158">
        <f>ROUND(P213*H213,2)</f>
        <v>0</v>
      </c>
      <c r="BL213" s="15" t="s">
        <v>174</v>
      </c>
      <c r="BM213" s="157" t="s">
        <v>362</v>
      </c>
    </row>
    <row r="214" spans="2:65" s="1" customFormat="1" ht="11.25">
      <c r="B214" s="30"/>
      <c r="D214" s="159" t="s">
        <v>160</v>
      </c>
      <c r="F214" s="160" t="s">
        <v>363</v>
      </c>
      <c r="I214" s="116"/>
      <c r="J214" s="116"/>
      <c r="M214" s="30"/>
      <c r="N214" s="161"/>
      <c r="X214" s="54"/>
      <c r="AT214" s="15" t="s">
        <v>160</v>
      </c>
      <c r="AU214" s="15" t="s">
        <v>88</v>
      </c>
    </row>
    <row r="215" spans="2:65" s="12" customFormat="1" ht="11.25">
      <c r="B215" s="162"/>
      <c r="D215" s="163" t="s">
        <v>167</v>
      </c>
      <c r="E215" s="164" t="s">
        <v>1</v>
      </c>
      <c r="F215" s="165" t="s">
        <v>169</v>
      </c>
      <c r="H215" s="166">
        <v>3</v>
      </c>
      <c r="I215" s="167"/>
      <c r="J215" s="167"/>
      <c r="M215" s="162"/>
      <c r="N215" s="168"/>
      <c r="X215" s="169"/>
      <c r="AT215" s="164" t="s">
        <v>167</v>
      </c>
      <c r="AU215" s="164" t="s">
        <v>88</v>
      </c>
      <c r="AV215" s="12" t="s">
        <v>88</v>
      </c>
      <c r="AW215" s="12" t="s">
        <v>4</v>
      </c>
      <c r="AX215" s="12" t="s">
        <v>86</v>
      </c>
      <c r="AY215" s="164" t="s">
        <v>150</v>
      </c>
    </row>
    <row r="216" spans="2:65" s="1" customFormat="1" ht="24.2" customHeight="1">
      <c r="B216" s="115"/>
      <c r="C216" s="146" t="s">
        <v>364</v>
      </c>
      <c r="D216" s="146" t="s">
        <v>153</v>
      </c>
      <c r="E216" s="147" t="s">
        <v>365</v>
      </c>
      <c r="F216" s="148" t="s">
        <v>366</v>
      </c>
      <c r="G216" s="149" t="s">
        <v>156</v>
      </c>
      <c r="H216" s="150">
        <v>3</v>
      </c>
      <c r="I216" s="151"/>
      <c r="J216" s="151"/>
      <c r="K216" s="152">
        <f>ROUND(P216*H216,2)</f>
        <v>0</v>
      </c>
      <c r="L216" s="148" t="s">
        <v>367</v>
      </c>
      <c r="M216" s="30"/>
      <c r="N216" s="153" t="s">
        <v>1</v>
      </c>
      <c r="O216" s="114" t="s">
        <v>41</v>
      </c>
      <c r="P216" s="154">
        <f>I216+J216</f>
        <v>0</v>
      </c>
      <c r="Q216" s="154">
        <f>ROUND(I216*H216,2)</f>
        <v>0</v>
      </c>
      <c r="R216" s="154">
        <f>ROUND(J216*H216,2)</f>
        <v>0</v>
      </c>
      <c r="T216" s="155">
        <f>S216*H216</f>
        <v>0</v>
      </c>
      <c r="U216" s="155">
        <v>0</v>
      </c>
      <c r="V216" s="155">
        <f>U216*H216</f>
        <v>0</v>
      </c>
      <c r="W216" s="155">
        <v>0</v>
      </c>
      <c r="X216" s="156">
        <f>W216*H216</f>
        <v>0</v>
      </c>
      <c r="AR216" s="157" t="s">
        <v>174</v>
      </c>
      <c r="AT216" s="157" t="s">
        <v>153</v>
      </c>
      <c r="AU216" s="157" t="s">
        <v>88</v>
      </c>
      <c r="AY216" s="15" t="s">
        <v>150</v>
      </c>
      <c r="BE216" s="158">
        <f>IF(O216="základní",K216,0)</f>
        <v>0</v>
      </c>
      <c r="BF216" s="158">
        <f>IF(O216="snížená",K216,0)</f>
        <v>0</v>
      </c>
      <c r="BG216" s="158">
        <f>IF(O216="zákl. přenesená",K216,0)</f>
        <v>0</v>
      </c>
      <c r="BH216" s="158">
        <f>IF(O216="sníž. přenesená",K216,0)</f>
        <v>0</v>
      </c>
      <c r="BI216" s="158">
        <f>IF(O216="nulová",K216,0)</f>
        <v>0</v>
      </c>
      <c r="BJ216" s="15" t="s">
        <v>86</v>
      </c>
      <c r="BK216" s="158">
        <f>ROUND(P216*H216,2)</f>
        <v>0</v>
      </c>
      <c r="BL216" s="15" t="s">
        <v>174</v>
      </c>
      <c r="BM216" s="157" t="s">
        <v>368</v>
      </c>
    </row>
    <row r="217" spans="2:65" s="1" customFormat="1" ht="11.25">
      <c r="B217" s="30"/>
      <c r="D217" s="159" t="s">
        <v>160</v>
      </c>
      <c r="F217" s="160" t="s">
        <v>369</v>
      </c>
      <c r="I217" s="116"/>
      <c r="J217" s="116"/>
      <c r="M217" s="30"/>
      <c r="N217" s="161"/>
      <c r="X217" s="54"/>
      <c r="AT217" s="15" t="s">
        <v>160</v>
      </c>
      <c r="AU217" s="15" t="s">
        <v>88</v>
      </c>
    </row>
    <row r="218" spans="2:65" s="1" customFormat="1" ht="24.2" customHeight="1">
      <c r="B218" s="115"/>
      <c r="C218" s="146" t="s">
        <v>370</v>
      </c>
      <c r="D218" s="146" t="s">
        <v>153</v>
      </c>
      <c r="E218" s="147" t="s">
        <v>371</v>
      </c>
      <c r="F218" s="148" t="s">
        <v>372</v>
      </c>
      <c r="G218" s="149" t="s">
        <v>156</v>
      </c>
      <c r="H218" s="150">
        <v>3</v>
      </c>
      <c r="I218" s="151"/>
      <c r="J218" s="151"/>
      <c r="K218" s="152">
        <f>ROUND(P218*H218,2)</f>
        <v>0</v>
      </c>
      <c r="L218" s="148" t="s">
        <v>367</v>
      </c>
      <c r="M218" s="30"/>
      <c r="N218" s="153" t="s">
        <v>1</v>
      </c>
      <c r="O218" s="114" t="s">
        <v>41</v>
      </c>
      <c r="P218" s="154">
        <f>I218+J218</f>
        <v>0</v>
      </c>
      <c r="Q218" s="154">
        <f>ROUND(I218*H218,2)</f>
        <v>0</v>
      </c>
      <c r="R218" s="154">
        <f>ROUND(J218*H218,2)</f>
        <v>0</v>
      </c>
      <c r="T218" s="155">
        <f>S218*H218</f>
        <v>0</v>
      </c>
      <c r="U218" s="155">
        <v>2.2000000000000001E-3</v>
      </c>
      <c r="V218" s="155">
        <f>U218*H218</f>
        <v>6.6E-3</v>
      </c>
      <c r="W218" s="155">
        <v>0</v>
      </c>
      <c r="X218" s="156">
        <f>W218*H218</f>
        <v>0</v>
      </c>
      <c r="AR218" s="157" t="s">
        <v>174</v>
      </c>
      <c r="AT218" s="157" t="s">
        <v>153</v>
      </c>
      <c r="AU218" s="157" t="s">
        <v>88</v>
      </c>
      <c r="AY218" s="15" t="s">
        <v>150</v>
      </c>
      <c r="BE218" s="158">
        <f>IF(O218="základní",K218,0)</f>
        <v>0</v>
      </c>
      <c r="BF218" s="158">
        <f>IF(O218="snížená",K218,0)</f>
        <v>0</v>
      </c>
      <c r="BG218" s="158">
        <f>IF(O218="zákl. přenesená",K218,0)</f>
        <v>0</v>
      </c>
      <c r="BH218" s="158">
        <f>IF(O218="sníž. přenesená",K218,0)</f>
        <v>0</v>
      </c>
      <c r="BI218" s="158">
        <f>IF(O218="nulová",K218,0)</f>
        <v>0</v>
      </c>
      <c r="BJ218" s="15" t="s">
        <v>86</v>
      </c>
      <c r="BK218" s="158">
        <f>ROUND(P218*H218,2)</f>
        <v>0</v>
      </c>
      <c r="BL218" s="15" t="s">
        <v>174</v>
      </c>
      <c r="BM218" s="157" t="s">
        <v>373</v>
      </c>
    </row>
    <row r="219" spans="2:65" s="1" customFormat="1" ht="11.25">
      <c r="B219" s="30"/>
      <c r="D219" s="159" t="s">
        <v>160</v>
      </c>
      <c r="F219" s="160" t="s">
        <v>374</v>
      </c>
      <c r="I219" s="116"/>
      <c r="J219" s="116"/>
      <c r="M219" s="30"/>
      <c r="N219" s="161"/>
      <c r="X219" s="54"/>
      <c r="AT219" s="15" t="s">
        <v>160</v>
      </c>
      <c r="AU219" s="15" t="s">
        <v>88</v>
      </c>
    </row>
    <row r="220" spans="2:65" s="1" customFormat="1" ht="49.15" customHeight="1">
      <c r="B220" s="115"/>
      <c r="C220" s="146" t="s">
        <v>375</v>
      </c>
      <c r="D220" s="146" t="s">
        <v>153</v>
      </c>
      <c r="E220" s="147" t="s">
        <v>376</v>
      </c>
      <c r="F220" s="148" t="s">
        <v>377</v>
      </c>
      <c r="G220" s="149" t="s">
        <v>195</v>
      </c>
      <c r="H220" s="150">
        <v>60</v>
      </c>
      <c r="I220" s="151"/>
      <c r="J220" s="151"/>
      <c r="K220" s="152">
        <f>ROUND(P220*H220,2)</f>
        <v>0</v>
      </c>
      <c r="L220" s="148" t="s">
        <v>1</v>
      </c>
      <c r="M220" s="30"/>
      <c r="N220" s="153" t="s">
        <v>1</v>
      </c>
      <c r="O220" s="114" t="s">
        <v>41</v>
      </c>
      <c r="P220" s="154">
        <f>I220+J220</f>
        <v>0</v>
      </c>
      <c r="Q220" s="154">
        <f>ROUND(I220*H220,2)</f>
        <v>0</v>
      </c>
      <c r="R220" s="154">
        <f>ROUND(J220*H220,2)</f>
        <v>0</v>
      </c>
      <c r="T220" s="155">
        <f>S220*H220</f>
        <v>0</v>
      </c>
      <c r="U220" s="155">
        <v>0</v>
      </c>
      <c r="V220" s="155">
        <f>U220*H220</f>
        <v>0</v>
      </c>
      <c r="W220" s="155">
        <v>0</v>
      </c>
      <c r="X220" s="156">
        <f>W220*H220</f>
        <v>0</v>
      </c>
      <c r="AR220" s="157" t="s">
        <v>158</v>
      </c>
      <c r="AT220" s="157" t="s">
        <v>153</v>
      </c>
      <c r="AU220" s="157" t="s">
        <v>88</v>
      </c>
      <c r="AY220" s="15" t="s">
        <v>150</v>
      </c>
      <c r="BE220" s="158">
        <f>IF(O220="základní",K220,0)</f>
        <v>0</v>
      </c>
      <c r="BF220" s="158">
        <f>IF(O220="snížená",K220,0)</f>
        <v>0</v>
      </c>
      <c r="BG220" s="158">
        <f>IF(O220="zákl. přenesená",K220,0)</f>
        <v>0</v>
      </c>
      <c r="BH220" s="158">
        <f>IF(O220="sníž. přenesená",K220,0)</f>
        <v>0</v>
      </c>
      <c r="BI220" s="158">
        <f>IF(O220="nulová",K220,0)</f>
        <v>0</v>
      </c>
      <c r="BJ220" s="15" t="s">
        <v>86</v>
      </c>
      <c r="BK220" s="158">
        <f>ROUND(P220*H220,2)</f>
        <v>0</v>
      </c>
      <c r="BL220" s="15" t="s">
        <v>158</v>
      </c>
      <c r="BM220" s="157" t="s">
        <v>378</v>
      </c>
    </row>
    <row r="221" spans="2:65" s="1" customFormat="1" ht="19.5">
      <c r="B221" s="30"/>
      <c r="D221" s="163" t="s">
        <v>309</v>
      </c>
      <c r="F221" s="180" t="s">
        <v>379</v>
      </c>
      <c r="I221" s="116"/>
      <c r="J221" s="116"/>
      <c r="M221" s="30"/>
      <c r="N221" s="161"/>
      <c r="X221" s="54"/>
      <c r="AT221" s="15" t="s">
        <v>309</v>
      </c>
      <c r="AU221" s="15" t="s">
        <v>88</v>
      </c>
    </row>
    <row r="222" spans="2:65" s="12" customFormat="1" ht="11.25">
      <c r="B222" s="162"/>
      <c r="D222" s="163" t="s">
        <v>167</v>
      </c>
      <c r="E222" s="164" t="s">
        <v>1</v>
      </c>
      <c r="F222" s="165" t="s">
        <v>380</v>
      </c>
      <c r="H222" s="166">
        <v>60</v>
      </c>
      <c r="I222" s="167"/>
      <c r="J222" s="167"/>
      <c r="M222" s="162"/>
      <c r="N222" s="168"/>
      <c r="X222" s="169"/>
      <c r="AT222" s="164" t="s">
        <v>167</v>
      </c>
      <c r="AU222" s="164" t="s">
        <v>88</v>
      </c>
      <c r="AV222" s="12" t="s">
        <v>88</v>
      </c>
      <c r="AW222" s="12" t="s">
        <v>4</v>
      </c>
      <c r="AX222" s="12" t="s">
        <v>86</v>
      </c>
      <c r="AY222" s="164" t="s">
        <v>150</v>
      </c>
    </row>
    <row r="223" spans="2:65" s="1" customFormat="1" ht="49.15" customHeight="1">
      <c r="B223" s="115"/>
      <c r="C223" s="146" t="s">
        <v>381</v>
      </c>
      <c r="D223" s="146" t="s">
        <v>153</v>
      </c>
      <c r="E223" s="147" t="s">
        <v>382</v>
      </c>
      <c r="F223" s="148" t="s">
        <v>383</v>
      </c>
      <c r="G223" s="149" t="s">
        <v>195</v>
      </c>
      <c r="H223" s="150">
        <v>60</v>
      </c>
      <c r="I223" s="151"/>
      <c r="J223" s="151"/>
      <c r="K223" s="152">
        <f>ROUND(P223*H223,2)</f>
        <v>0</v>
      </c>
      <c r="L223" s="148" t="s">
        <v>367</v>
      </c>
      <c r="M223" s="30"/>
      <c r="N223" s="153" t="s">
        <v>1</v>
      </c>
      <c r="O223" s="114" t="s">
        <v>41</v>
      </c>
      <c r="P223" s="154">
        <f>I223+J223</f>
        <v>0</v>
      </c>
      <c r="Q223" s="154">
        <f>ROUND(I223*H223,2)</f>
        <v>0</v>
      </c>
      <c r="R223" s="154">
        <f>ROUND(J223*H223,2)</f>
        <v>0</v>
      </c>
      <c r="T223" s="155">
        <f>S223*H223</f>
        <v>0</v>
      </c>
      <c r="U223" s="155">
        <v>0</v>
      </c>
      <c r="V223" s="155">
        <f>U223*H223</f>
        <v>0</v>
      </c>
      <c r="W223" s="155">
        <v>0</v>
      </c>
      <c r="X223" s="156">
        <f>W223*H223</f>
        <v>0</v>
      </c>
      <c r="AR223" s="157" t="s">
        <v>174</v>
      </c>
      <c r="AT223" s="157" t="s">
        <v>153</v>
      </c>
      <c r="AU223" s="157" t="s">
        <v>88</v>
      </c>
      <c r="AY223" s="15" t="s">
        <v>150</v>
      </c>
      <c r="BE223" s="158">
        <f>IF(O223="základní",K223,0)</f>
        <v>0</v>
      </c>
      <c r="BF223" s="158">
        <f>IF(O223="snížená",K223,0)</f>
        <v>0</v>
      </c>
      <c r="BG223" s="158">
        <f>IF(O223="zákl. přenesená",K223,0)</f>
        <v>0</v>
      </c>
      <c r="BH223" s="158">
        <f>IF(O223="sníž. přenesená",K223,0)</f>
        <v>0</v>
      </c>
      <c r="BI223" s="158">
        <f>IF(O223="nulová",K223,0)</f>
        <v>0</v>
      </c>
      <c r="BJ223" s="15" t="s">
        <v>86</v>
      </c>
      <c r="BK223" s="158">
        <f>ROUND(P223*H223,2)</f>
        <v>0</v>
      </c>
      <c r="BL223" s="15" t="s">
        <v>174</v>
      </c>
      <c r="BM223" s="157" t="s">
        <v>384</v>
      </c>
    </row>
    <row r="224" spans="2:65" s="1" customFormat="1" ht="11.25">
      <c r="B224" s="30"/>
      <c r="D224" s="159" t="s">
        <v>160</v>
      </c>
      <c r="F224" s="160" t="s">
        <v>385</v>
      </c>
      <c r="I224" s="116"/>
      <c r="J224" s="116"/>
      <c r="M224" s="30"/>
      <c r="N224" s="161"/>
      <c r="X224" s="54"/>
      <c r="AT224" s="15" t="s">
        <v>160</v>
      </c>
      <c r="AU224" s="15" t="s">
        <v>88</v>
      </c>
    </row>
    <row r="225" spans="2:65" s="12" customFormat="1" ht="11.25">
      <c r="B225" s="162"/>
      <c r="D225" s="163" t="s">
        <v>167</v>
      </c>
      <c r="E225" s="164" t="s">
        <v>1</v>
      </c>
      <c r="F225" s="165" t="s">
        <v>380</v>
      </c>
      <c r="H225" s="166">
        <v>60</v>
      </c>
      <c r="I225" s="167"/>
      <c r="J225" s="167"/>
      <c r="M225" s="162"/>
      <c r="N225" s="168"/>
      <c r="X225" s="169"/>
      <c r="AT225" s="164" t="s">
        <v>167</v>
      </c>
      <c r="AU225" s="164" t="s">
        <v>88</v>
      </c>
      <c r="AV225" s="12" t="s">
        <v>88</v>
      </c>
      <c r="AW225" s="12" t="s">
        <v>4</v>
      </c>
      <c r="AX225" s="12" t="s">
        <v>86</v>
      </c>
      <c r="AY225" s="164" t="s">
        <v>150</v>
      </c>
    </row>
    <row r="226" spans="2:65" s="1" customFormat="1" ht="24.2" customHeight="1">
      <c r="B226" s="115"/>
      <c r="C226" s="170" t="s">
        <v>386</v>
      </c>
      <c r="D226" s="170" t="s">
        <v>231</v>
      </c>
      <c r="E226" s="171" t="s">
        <v>387</v>
      </c>
      <c r="F226" s="172" t="s">
        <v>388</v>
      </c>
      <c r="G226" s="173" t="s">
        <v>195</v>
      </c>
      <c r="H226" s="174">
        <v>69</v>
      </c>
      <c r="I226" s="175"/>
      <c r="J226" s="176"/>
      <c r="K226" s="177">
        <f>ROUND(P226*H226,2)</f>
        <v>0</v>
      </c>
      <c r="L226" s="172" t="s">
        <v>367</v>
      </c>
      <c r="M226" s="178"/>
      <c r="N226" s="179" t="s">
        <v>1</v>
      </c>
      <c r="O226" s="114" t="s">
        <v>41</v>
      </c>
      <c r="P226" s="154">
        <f>I226+J226</f>
        <v>0</v>
      </c>
      <c r="Q226" s="154">
        <f>ROUND(I226*H226,2)</f>
        <v>0</v>
      </c>
      <c r="R226" s="154">
        <f>ROUND(J226*H226,2)</f>
        <v>0</v>
      </c>
      <c r="T226" s="155">
        <f>S226*H226</f>
        <v>0</v>
      </c>
      <c r="U226" s="155">
        <v>1.6000000000000001E-4</v>
      </c>
      <c r="V226" s="155">
        <f>U226*H226</f>
        <v>1.1040000000000001E-2</v>
      </c>
      <c r="W226" s="155">
        <v>0</v>
      </c>
      <c r="X226" s="156">
        <f>W226*H226</f>
        <v>0</v>
      </c>
      <c r="AR226" s="157" t="s">
        <v>326</v>
      </c>
      <c r="AT226" s="157" t="s">
        <v>231</v>
      </c>
      <c r="AU226" s="157" t="s">
        <v>88</v>
      </c>
      <c r="AY226" s="15" t="s">
        <v>150</v>
      </c>
      <c r="BE226" s="158">
        <f>IF(O226="základní",K226,0)</f>
        <v>0</v>
      </c>
      <c r="BF226" s="158">
        <f>IF(O226="snížená",K226,0)</f>
        <v>0</v>
      </c>
      <c r="BG226" s="158">
        <f>IF(O226="zákl. přenesená",K226,0)</f>
        <v>0</v>
      </c>
      <c r="BH226" s="158">
        <f>IF(O226="sníž. přenesená",K226,0)</f>
        <v>0</v>
      </c>
      <c r="BI226" s="158">
        <f>IF(O226="nulová",K226,0)</f>
        <v>0</v>
      </c>
      <c r="BJ226" s="15" t="s">
        <v>86</v>
      </c>
      <c r="BK226" s="158">
        <f>ROUND(P226*H226,2)</f>
        <v>0</v>
      </c>
      <c r="BL226" s="15" t="s">
        <v>326</v>
      </c>
      <c r="BM226" s="157" t="s">
        <v>389</v>
      </c>
    </row>
    <row r="227" spans="2:65" s="1" customFormat="1" ht="19.5">
      <c r="B227" s="30"/>
      <c r="D227" s="163" t="s">
        <v>309</v>
      </c>
      <c r="F227" s="180" t="s">
        <v>390</v>
      </c>
      <c r="I227" s="116"/>
      <c r="J227" s="116"/>
      <c r="M227" s="30"/>
      <c r="N227" s="161"/>
      <c r="X227" s="54"/>
      <c r="AT227" s="15" t="s">
        <v>309</v>
      </c>
      <c r="AU227" s="15" t="s">
        <v>88</v>
      </c>
    </row>
    <row r="228" spans="2:65" s="12" customFormat="1" ht="11.25">
      <c r="B228" s="162"/>
      <c r="D228" s="163" t="s">
        <v>167</v>
      </c>
      <c r="E228" s="164" t="s">
        <v>1</v>
      </c>
      <c r="F228" s="165" t="s">
        <v>380</v>
      </c>
      <c r="H228" s="166">
        <v>60</v>
      </c>
      <c r="I228" s="167"/>
      <c r="J228" s="167"/>
      <c r="M228" s="162"/>
      <c r="N228" s="168"/>
      <c r="X228" s="169"/>
      <c r="AT228" s="164" t="s">
        <v>167</v>
      </c>
      <c r="AU228" s="164" t="s">
        <v>88</v>
      </c>
      <c r="AV228" s="12" t="s">
        <v>88</v>
      </c>
      <c r="AW228" s="12" t="s">
        <v>4</v>
      </c>
      <c r="AX228" s="12" t="s">
        <v>86</v>
      </c>
      <c r="AY228" s="164" t="s">
        <v>150</v>
      </c>
    </row>
    <row r="229" spans="2:65" s="12" customFormat="1" ht="11.25">
      <c r="B229" s="162"/>
      <c r="D229" s="163" t="s">
        <v>167</v>
      </c>
      <c r="F229" s="165" t="s">
        <v>391</v>
      </c>
      <c r="H229" s="166">
        <v>69</v>
      </c>
      <c r="I229" s="167"/>
      <c r="J229" s="167"/>
      <c r="M229" s="162"/>
      <c r="N229" s="168"/>
      <c r="X229" s="169"/>
      <c r="AT229" s="164" t="s">
        <v>167</v>
      </c>
      <c r="AU229" s="164" t="s">
        <v>88</v>
      </c>
      <c r="AV229" s="12" t="s">
        <v>88</v>
      </c>
      <c r="AW229" s="12" t="s">
        <v>3</v>
      </c>
      <c r="AX229" s="12" t="s">
        <v>86</v>
      </c>
      <c r="AY229" s="164" t="s">
        <v>150</v>
      </c>
    </row>
    <row r="230" spans="2:65" s="11" customFormat="1" ht="22.9" customHeight="1">
      <c r="B230" s="133"/>
      <c r="D230" s="134" t="s">
        <v>77</v>
      </c>
      <c r="E230" s="144" t="s">
        <v>392</v>
      </c>
      <c r="F230" s="144" t="s">
        <v>393</v>
      </c>
      <c r="I230" s="136"/>
      <c r="J230" s="136"/>
      <c r="K230" s="145">
        <f>BK230</f>
        <v>0</v>
      </c>
      <c r="M230" s="133"/>
      <c r="N230" s="138"/>
      <c r="Q230" s="139">
        <f>SUM(Q231:Q240)</f>
        <v>0</v>
      </c>
      <c r="R230" s="139">
        <f>SUM(R231:R240)</f>
        <v>0</v>
      </c>
      <c r="T230" s="140">
        <f>SUM(T231:T240)</f>
        <v>0</v>
      </c>
      <c r="V230" s="140">
        <f>SUM(V231:V240)</f>
        <v>0</v>
      </c>
      <c r="X230" s="141">
        <f>SUM(X231:X240)</f>
        <v>0</v>
      </c>
      <c r="AR230" s="134" t="s">
        <v>169</v>
      </c>
      <c r="AT230" s="142" t="s">
        <v>77</v>
      </c>
      <c r="AU230" s="142" t="s">
        <v>86</v>
      </c>
      <c r="AY230" s="134" t="s">
        <v>150</v>
      </c>
      <c r="BK230" s="143">
        <f>SUM(BK231:BK240)</f>
        <v>0</v>
      </c>
    </row>
    <row r="231" spans="2:65" s="1" customFormat="1" ht="16.5" customHeight="1">
      <c r="B231" s="115"/>
      <c r="C231" s="146" t="s">
        <v>394</v>
      </c>
      <c r="D231" s="146" t="s">
        <v>153</v>
      </c>
      <c r="E231" s="147" t="s">
        <v>395</v>
      </c>
      <c r="F231" s="148" t="s">
        <v>396</v>
      </c>
      <c r="G231" s="149" t="s">
        <v>186</v>
      </c>
      <c r="H231" s="150">
        <v>1</v>
      </c>
      <c r="I231" s="151"/>
      <c r="J231" s="151"/>
      <c r="K231" s="152">
        <f>ROUND(P231*H231,2)</f>
        <v>0</v>
      </c>
      <c r="L231" s="148" t="s">
        <v>1</v>
      </c>
      <c r="M231" s="30"/>
      <c r="N231" s="153" t="s">
        <v>1</v>
      </c>
      <c r="O231" s="114" t="s">
        <v>41</v>
      </c>
      <c r="P231" s="154">
        <f>I231+J231</f>
        <v>0</v>
      </c>
      <c r="Q231" s="154">
        <f>ROUND(I231*H231,2)</f>
        <v>0</v>
      </c>
      <c r="R231" s="154">
        <f>ROUND(J231*H231,2)</f>
        <v>0</v>
      </c>
      <c r="T231" s="155">
        <f>S231*H231</f>
        <v>0</v>
      </c>
      <c r="U231" s="155">
        <v>0</v>
      </c>
      <c r="V231" s="155">
        <f>U231*H231</f>
        <v>0</v>
      </c>
      <c r="W231" s="155">
        <v>0</v>
      </c>
      <c r="X231" s="156">
        <f>W231*H231</f>
        <v>0</v>
      </c>
      <c r="AR231" s="157" t="s">
        <v>174</v>
      </c>
      <c r="AT231" s="157" t="s">
        <v>153</v>
      </c>
      <c r="AU231" s="157" t="s">
        <v>88</v>
      </c>
      <c r="AY231" s="15" t="s">
        <v>150</v>
      </c>
      <c r="BE231" s="158">
        <f>IF(O231="základní",K231,0)</f>
        <v>0</v>
      </c>
      <c r="BF231" s="158">
        <f>IF(O231="snížená",K231,0)</f>
        <v>0</v>
      </c>
      <c r="BG231" s="158">
        <f>IF(O231="zákl. přenesená",K231,0)</f>
        <v>0</v>
      </c>
      <c r="BH231" s="158">
        <f>IF(O231="sníž. přenesená",K231,0)</f>
        <v>0</v>
      </c>
      <c r="BI231" s="158">
        <f>IF(O231="nulová",K231,0)</f>
        <v>0</v>
      </c>
      <c r="BJ231" s="15" t="s">
        <v>86</v>
      </c>
      <c r="BK231" s="158">
        <f>ROUND(P231*H231,2)</f>
        <v>0</v>
      </c>
      <c r="BL231" s="15" t="s">
        <v>174</v>
      </c>
      <c r="BM231" s="157" t="s">
        <v>397</v>
      </c>
    </row>
    <row r="232" spans="2:65" s="1" customFormat="1" ht="19.5">
      <c r="B232" s="30"/>
      <c r="D232" s="163" t="s">
        <v>309</v>
      </c>
      <c r="F232" s="180" t="s">
        <v>398</v>
      </c>
      <c r="I232" s="116"/>
      <c r="J232" s="116"/>
      <c r="M232" s="30"/>
      <c r="N232" s="161"/>
      <c r="X232" s="54"/>
      <c r="AT232" s="15" t="s">
        <v>309</v>
      </c>
      <c r="AU232" s="15" t="s">
        <v>88</v>
      </c>
    </row>
    <row r="233" spans="2:65" s="1" customFormat="1" ht="16.5" customHeight="1">
      <c r="B233" s="115"/>
      <c r="C233" s="146" t="s">
        <v>399</v>
      </c>
      <c r="D233" s="146" t="s">
        <v>153</v>
      </c>
      <c r="E233" s="147" t="s">
        <v>400</v>
      </c>
      <c r="F233" s="148" t="s">
        <v>401</v>
      </c>
      <c r="G233" s="149" t="s">
        <v>186</v>
      </c>
      <c r="H233" s="150">
        <v>2</v>
      </c>
      <c r="I233" s="151"/>
      <c r="J233" s="151"/>
      <c r="K233" s="152">
        <f>ROUND(P233*H233,2)</f>
        <v>0</v>
      </c>
      <c r="L233" s="148" t="s">
        <v>1</v>
      </c>
      <c r="M233" s="30"/>
      <c r="N233" s="153" t="s">
        <v>1</v>
      </c>
      <c r="O233" s="114" t="s">
        <v>41</v>
      </c>
      <c r="P233" s="154">
        <f>I233+J233</f>
        <v>0</v>
      </c>
      <c r="Q233" s="154">
        <f>ROUND(I233*H233,2)</f>
        <v>0</v>
      </c>
      <c r="R233" s="154">
        <f>ROUND(J233*H233,2)</f>
        <v>0</v>
      </c>
      <c r="T233" s="155">
        <f>S233*H233</f>
        <v>0</v>
      </c>
      <c r="U233" s="155">
        <v>0</v>
      </c>
      <c r="V233" s="155">
        <f>U233*H233</f>
        <v>0</v>
      </c>
      <c r="W233" s="155">
        <v>0</v>
      </c>
      <c r="X233" s="156">
        <f>W233*H233</f>
        <v>0</v>
      </c>
      <c r="AR233" s="157" t="s">
        <v>174</v>
      </c>
      <c r="AT233" s="157" t="s">
        <v>153</v>
      </c>
      <c r="AU233" s="157" t="s">
        <v>88</v>
      </c>
      <c r="AY233" s="15" t="s">
        <v>150</v>
      </c>
      <c r="BE233" s="158">
        <f>IF(O233="základní",K233,0)</f>
        <v>0</v>
      </c>
      <c r="BF233" s="158">
        <f>IF(O233="snížená",K233,0)</f>
        <v>0</v>
      </c>
      <c r="BG233" s="158">
        <f>IF(O233="zákl. přenesená",K233,0)</f>
        <v>0</v>
      </c>
      <c r="BH233" s="158">
        <f>IF(O233="sníž. přenesená",K233,0)</f>
        <v>0</v>
      </c>
      <c r="BI233" s="158">
        <f>IF(O233="nulová",K233,0)</f>
        <v>0</v>
      </c>
      <c r="BJ233" s="15" t="s">
        <v>86</v>
      </c>
      <c r="BK233" s="158">
        <f>ROUND(P233*H233,2)</f>
        <v>0</v>
      </c>
      <c r="BL233" s="15" t="s">
        <v>174</v>
      </c>
      <c r="BM233" s="157" t="s">
        <v>402</v>
      </c>
    </row>
    <row r="234" spans="2:65" s="1" customFormat="1" ht="16.5" customHeight="1">
      <c r="B234" s="115"/>
      <c r="C234" s="146" t="s">
        <v>403</v>
      </c>
      <c r="D234" s="146" t="s">
        <v>153</v>
      </c>
      <c r="E234" s="147" t="s">
        <v>404</v>
      </c>
      <c r="F234" s="148" t="s">
        <v>405</v>
      </c>
      <c r="G234" s="149" t="s">
        <v>186</v>
      </c>
      <c r="H234" s="150">
        <v>1</v>
      </c>
      <c r="I234" s="151"/>
      <c r="J234" s="151"/>
      <c r="K234" s="152">
        <f>ROUND(P234*H234,2)</f>
        <v>0</v>
      </c>
      <c r="L234" s="148" t="s">
        <v>1</v>
      </c>
      <c r="M234" s="30"/>
      <c r="N234" s="153" t="s">
        <v>1</v>
      </c>
      <c r="O234" s="114" t="s">
        <v>41</v>
      </c>
      <c r="P234" s="154">
        <f>I234+J234</f>
        <v>0</v>
      </c>
      <c r="Q234" s="154">
        <f>ROUND(I234*H234,2)</f>
        <v>0</v>
      </c>
      <c r="R234" s="154">
        <f>ROUND(J234*H234,2)</f>
        <v>0</v>
      </c>
      <c r="T234" s="155">
        <f>S234*H234</f>
        <v>0</v>
      </c>
      <c r="U234" s="155">
        <v>0</v>
      </c>
      <c r="V234" s="155">
        <f>U234*H234</f>
        <v>0</v>
      </c>
      <c r="W234" s="155">
        <v>0</v>
      </c>
      <c r="X234" s="156">
        <f>W234*H234</f>
        <v>0</v>
      </c>
      <c r="AR234" s="157" t="s">
        <v>174</v>
      </c>
      <c r="AT234" s="157" t="s">
        <v>153</v>
      </c>
      <c r="AU234" s="157" t="s">
        <v>88</v>
      </c>
      <c r="AY234" s="15" t="s">
        <v>150</v>
      </c>
      <c r="BE234" s="158">
        <f>IF(O234="základní",K234,0)</f>
        <v>0</v>
      </c>
      <c r="BF234" s="158">
        <f>IF(O234="snížená",K234,0)</f>
        <v>0</v>
      </c>
      <c r="BG234" s="158">
        <f>IF(O234="zákl. přenesená",K234,0)</f>
        <v>0</v>
      </c>
      <c r="BH234" s="158">
        <f>IF(O234="sníž. přenesená",K234,0)</f>
        <v>0</v>
      </c>
      <c r="BI234" s="158">
        <f>IF(O234="nulová",K234,0)</f>
        <v>0</v>
      </c>
      <c r="BJ234" s="15" t="s">
        <v>86</v>
      </c>
      <c r="BK234" s="158">
        <f>ROUND(P234*H234,2)</f>
        <v>0</v>
      </c>
      <c r="BL234" s="15" t="s">
        <v>174</v>
      </c>
      <c r="BM234" s="157" t="s">
        <v>406</v>
      </c>
    </row>
    <row r="235" spans="2:65" s="1" customFormat="1" ht="19.5">
      <c r="B235" s="30"/>
      <c r="D235" s="163" t="s">
        <v>309</v>
      </c>
      <c r="F235" s="180" t="s">
        <v>407</v>
      </c>
      <c r="I235" s="116"/>
      <c r="J235" s="116"/>
      <c r="M235" s="30"/>
      <c r="N235" s="161"/>
      <c r="X235" s="54"/>
      <c r="AT235" s="15" t="s">
        <v>309</v>
      </c>
      <c r="AU235" s="15" t="s">
        <v>88</v>
      </c>
    </row>
    <row r="236" spans="2:65" s="1" customFormat="1" ht="16.5" customHeight="1">
      <c r="B236" s="115"/>
      <c r="C236" s="146" t="s">
        <v>408</v>
      </c>
      <c r="D236" s="146" t="s">
        <v>153</v>
      </c>
      <c r="E236" s="147" t="s">
        <v>409</v>
      </c>
      <c r="F236" s="148" t="s">
        <v>410</v>
      </c>
      <c r="G236" s="149" t="s">
        <v>186</v>
      </c>
      <c r="H236" s="150">
        <v>1</v>
      </c>
      <c r="I236" s="151"/>
      <c r="J236" s="151"/>
      <c r="K236" s="152">
        <f>ROUND(P236*H236,2)</f>
        <v>0</v>
      </c>
      <c r="L236" s="148" t="s">
        <v>1</v>
      </c>
      <c r="M236" s="30"/>
      <c r="N236" s="153" t="s">
        <v>1</v>
      </c>
      <c r="O236" s="114" t="s">
        <v>41</v>
      </c>
      <c r="P236" s="154">
        <f>I236+J236</f>
        <v>0</v>
      </c>
      <c r="Q236" s="154">
        <f>ROUND(I236*H236,2)</f>
        <v>0</v>
      </c>
      <c r="R236" s="154">
        <f>ROUND(J236*H236,2)</f>
        <v>0</v>
      </c>
      <c r="T236" s="155">
        <f>S236*H236</f>
        <v>0</v>
      </c>
      <c r="U236" s="155">
        <v>0</v>
      </c>
      <c r="V236" s="155">
        <f>U236*H236</f>
        <v>0</v>
      </c>
      <c r="W236" s="155">
        <v>0</v>
      </c>
      <c r="X236" s="156">
        <f>W236*H236</f>
        <v>0</v>
      </c>
      <c r="AR236" s="157" t="s">
        <v>174</v>
      </c>
      <c r="AT236" s="157" t="s">
        <v>153</v>
      </c>
      <c r="AU236" s="157" t="s">
        <v>88</v>
      </c>
      <c r="AY236" s="15" t="s">
        <v>150</v>
      </c>
      <c r="BE236" s="158">
        <f>IF(O236="základní",K236,0)</f>
        <v>0</v>
      </c>
      <c r="BF236" s="158">
        <f>IF(O236="snížená",K236,0)</f>
        <v>0</v>
      </c>
      <c r="BG236" s="158">
        <f>IF(O236="zákl. přenesená",K236,0)</f>
        <v>0</v>
      </c>
      <c r="BH236" s="158">
        <f>IF(O236="sníž. přenesená",K236,0)</f>
        <v>0</v>
      </c>
      <c r="BI236" s="158">
        <f>IF(O236="nulová",K236,0)</f>
        <v>0</v>
      </c>
      <c r="BJ236" s="15" t="s">
        <v>86</v>
      </c>
      <c r="BK236" s="158">
        <f>ROUND(P236*H236,2)</f>
        <v>0</v>
      </c>
      <c r="BL236" s="15" t="s">
        <v>174</v>
      </c>
      <c r="BM236" s="157" t="s">
        <v>411</v>
      </c>
    </row>
    <row r="237" spans="2:65" s="1" customFormat="1" ht="16.5" customHeight="1">
      <c r="B237" s="115"/>
      <c r="C237" s="146" t="s">
        <v>412</v>
      </c>
      <c r="D237" s="146" t="s">
        <v>153</v>
      </c>
      <c r="E237" s="147" t="s">
        <v>413</v>
      </c>
      <c r="F237" s="148" t="s">
        <v>414</v>
      </c>
      <c r="G237" s="149" t="s">
        <v>186</v>
      </c>
      <c r="H237" s="150">
        <v>1</v>
      </c>
      <c r="I237" s="151"/>
      <c r="J237" s="151"/>
      <c r="K237" s="152">
        <f>ROUND(P237*H237,2)</f>
        <v>0</v>
      </c>
      <c r="L237" s="148" t="s">
        <v>1</v>
      </c>
      <c r="M237" s="30"/>
      <c r="N237" s="153" t="s">
        <v>1</v>
      </c>
      <c r="O237" s="114" t="s">
        <v>41</v>
      </c>
      <c r="P237" s="154">
        <f>I237+J237</f>
        <v>0</v>
      </c>
      <c r="Q237" s="154">
        <f>ROUND(I237*H237,2)</f>
        <v>0</v>
      </c>
      <c r="R237" s="154">
        <f>ROUND(J237*H237,2)</f>
        <v>0</v>
      </c>
      <c r="T237" s="155">
        <f>S237*H237</f>
        <v>0</v>
      </c>
      <c r="U237" s="155">
        <v>0</v>
      </c>
      <c r="V237" s="155">
        <f>U237*H237</f>
        <v>0</v>
      </c>
      <c r="W237" s="155">
        <v>0</v>
      </c>
      <c r="X237" s="156">
        <f>W237*H237</f>
        <v>0</v>
      </c>
      <c r="AR237" s="157" t="s">
        <v>174</v>
      </c>
      <c r="AT237" s="157" t="s">
        <v>153</v>
      </c>
      <c r="AU237" s="157" t="s">
        <v>88</v>
      </c>
      <c r="AY237" s="15" t="s">
        <v>150</v>
      </c>
      <c r="BE237" s="158">
        <f>IF(O237="základní",K237,0)</f>
        <v>0</v>
      </c>
      <c r="BF237" s="158">
        <f>IF(O237="snížená",K237,0)</f>
        <v>0</v>
      </c>
      <c r="BG237" s="158">
        <f>IF(O237="zákl. přenesená",K237,0)</f>
        <v>0</v>
      </c>
      <c r="BH237" s="158">
        <f>IF(O237="sníž. přenesená",K237,0)</f>
        <v>0</v>
      </c>
      <c r="BI237" s="158">
        <f>IF(O237="nulová",K237,0)</f>
        <v>0</v>
      </c>
      <c r="BJ237" s="15" t="s">
        <v>86</v>
      </c>
      <c r="BK237" s="158">
        <f>ROUND(P237*H237,2)</f>
        <v>0</v>
      </c>
      <c r="BL237" s="15" t="s">
        <v>174</v>
      </c>
      <c r="BM237" s="157" t="s">
        <v>415</v>
      </c>
    </row>
    <row r="238" spans="2:65" s="1" customFormat="1" ht="29.25">
      <c r="B238" s="30"/>
      <c r="D238" s="163" t="s">
        <v>309</v>
      </c>
      <c r="F238" s="180" t="s">
        <v>416</v>
      </c>
      <c r="I238" s="116"/>
      <c r="J238" s="116"/>
      <c r="M238" s="30"/>
      <c r="N238" s="161"/>
      <c r="X238" s="54"/>
      <c r="AT238" s="15" t="s">
        <v>309</v>
      </c>
      <c r="AU238" s="15" t="s">
        <v>88</v>
      </c>
    </row>
    <row r="239" spans="2:65" s="1" customFormat="1" ht="16.5" customHeight="1">
      <c r="B239" s="115"/>
      <c r="C239" s="146" t="s">
        <v>417</v>
      </c>
      <c r="D239" s="146" t="s">
        <v>153</v>
      </c>
      <c r="E239" s="147" t="s">
        <v>418</v>
      </c>
      <c r="F239" s="148" t="s">
        <v>419</v>
      </c>
      <c r="G239" s="149" t="s">
        <v>186</v>
      </c>
      <c r="H239" s="150">
        <v>1</v>
      </c>
      <c r="I239" s="151"/>
      <c r="J239" s="151"/>
      <c r="K239" s="152">
        <f>ROUND(P239*H239,2)</f>
        <v>0</v>
      </c>
      <c r="L239" s="148" t="s">
        <v>1</v>
      </c>
      <c r="M239" s="30"/>
      <c r="N239" s="153" t="s">
        <v>1</v>
      </c>
      <c r="O239" s="114" t="s">
        <v>41</v>
      </c>
      <c r="P239" s="154">
        <f>I239+J239</f>
        <v>0</v>
      </c>
      <c r="Q239" s="154">
        <f>ROUND(I239*H239,2)</f>
        <v>0</v>
      </c>
      <c r="R239" s="154">
        <f>ROUND(J239*H239,2)</f>
        <v>0</v>
      </c>
      <c r="T239" s="155">
        <f>S239*H239</f>
        <v>0</v>
      </c>
      <c r="U239" s="155">
        <v>0</v>
      </c>
      <c r="V239" s="155">
        <f>U239*H239</f>
        <v>0</v>
      </c>
      <c r="W239" s="155">
        <v>0</v>
      </c>
      <c r="X239" s="156">
        <f>W239*H239</f>
        <v>0</v>
      </c>
      <c r="AR239" s="157" t="s">
        <v>174</v>
      </c>
      <c r="AT239" s="157" t="s">
        <v>153</v>
      </c>
      <c r="AU239" s="157" t="s">
        <v>88</v>
      </c>
      <c r="AY239" s="15" t="s">
        <v>150</v>
      </c>
      <c r="BE239" s="158">
        <f>IF(O239="základní",K239,0)</f>
        <v>0</v>
      </c>
      <c r="BF239" s="158">
        <f>IF(O239="snížená",K239,0)</f>
        <v>0</v>
      </c>
      <c r="BG239" s="158">
        <f>IF(O239="zákl. přenesená",K239,0)</f>
        <v>0</v>
      </c>
      <c r="BH239" s="158">
        <f>IF(O239="sníž. přenesená",K239,0)</f>
        <v>0</v>
      </c>
      <c r="BI239" s="158">
        <f>IF(O239="nulová",K239,0)</f>
        <v>0</v>
      </c>
      <c r="BJ239" s="15" t="s">
        <v>86</v>
      </c>
      <c r="BK239" s="158">
        <f>ROUND(P239*H239,2)</f>
        <v>0</v>
      </c>
      <c r="BL239" s="15" t="s">
        <v>174</v>
      </c>
      <c r="BM239" s="157" t="s">
        <v>420</v>
      </c>
    </row>
    <row r="240" spans="2:65" s="1" customFormat="1" ht="16.5" customHeight="1">
      <c r="B240" s="115"/>
      <c r="C240" s="146" t="s">
        <v>421</v>
      </c>
      <c r="D240" s="146" t="s">
        <v>153</v>
      </c>
      <c r="E240" s="147" t="s">
        <v>422</v>
      </c>
      <c r="F240" s="148" t="s">
        <v>423</v>
      </c>
      <c r="G240" s="149" t="s">
        <v>186</v>
      </c>
      <c r="H240" s="150">
        <v>1</v>
      </c>
      <c r="I240" s="151"/>
      <c r="J240" s="151"/>
      <c r="K240" s="152">
        <f>ROUND(P240*H240,2)</f>
        <v>0</v>
      </c>
      <c r="L240" s="148" t="s">
        <v>1</v>
      </c>
      <c r="M240" s="30"/>
      <c r="N240" s="153" t="s">
        <v>1</v>
      </c>
      <c r="O240" s="114" t="s">
        <v>41</v>
      </c>
      <c r="P240" s="154">
        <f>I240+J240</f>
        <v>0</v>
      </c>
      <c r="Q240" s="154">
        <f>ROUND(I240*H240,2)</f>
        <v>0</v>
      </c>
      <c r="R240" s="154">
        <f>ROUND(J240*H240,2)</f>
        <v>0</v>
      </c>
      <c r="T240" s="155">
        <f>S240*H240</f>
        <v>0</v>
      </c>
      <c r="U240" s="155">
        <v>0</v>
      </c>
      <c r="V240" s="155">
        <f>U240*H240</f>
        <v>0</v>
      </c>
      <c r="W240" s="155">
        <v>0</v>
      </c>
      <c r="X240" s="156">
        <f>W240*H240</f>
        <v>0</v>
      </c>
      <c r="AR240" s="157" t="s">
        <v>174</v>
      </c>
      <c r="AT240" s="157" t="s">
        <v>153</v>
      </c>
      <c r="AU240" s="157" t="s">
        <v>88</v>
      </c>
      <c r="AY240" s="15" t="s">
        <v>150</v>
      </c>
      <c r="BE240" s="158">
        <f>IF(O240="základní",K240,0)</f>
        <v>0</v>
      </c>
      <c r="BF240" s="158">
        <f>IF(O240="snížená",K240,0)</f>
        <v>0</v>
      </c>
      <c r="BG240" s="158">
        <f>IF(O240="zákl. přenesená",K240,0)</f>
        <v>0</v>
      </c>
      <c r="BH240" s="158">
        <f>IF(O240="sníž. přenesená",K240,0)</f>
        <v>0</v>
      </c>
      <c r="BI240" s="158">
        <f>IF(O240="nulová",K240,0)</f>
        <v>0</v>
      </c>
      <c r="BJ240" s="15" t="s">
        <v>86</v>
      </c>
      <c r="BK240" s="158">
        <f>ROUND(P240*H240,2)</f>
        <v>0</v>
      </c>
      <c r="BL240" s="15" t="s">
        <v>174</v>
      </c>
      <c r="BM240" s="157" t="s">
        <v>424</v>
      </c>
    </row>
    <row r="241" spans="2:65" s="11" customFormat="1" ht="22.9" customHeight="1">
      <c r="B241" s="133"/>
      <c r="D241" s="134" t="s">
        <v>77</v>
      </c>
      <c r="E241" s="144" t="s">
        <v>425</v>
      </c>
      <c r="F241" s="144" t="s">
        <v>426</v>
      </c>
      <c r="I241" s="136"/>
      <c r="J241" s="136"/>
      <c r="K241" s="145">
        <f>BK241</f>
        <v>0</v>
      </c>
      <c r="M241" s="133"/>
      <c r="N241" s="138"/>
      <c r="Q241" s="139">
        <f>SUM(Q242:Q377)</f>
        <v>0</v>
      </c>
      <c r="R241" s="139">
        <f>SUM(R242:R377)</f>
        <v>0</v>
      </c>
      <c r="T241" s="140">
        <f>SUM(T242:T377)</f>
        <v>0</v>
      </c>
      <c r="V241" s="140">
        <f>SUM(V242:V377)</f>
        <v>0</v>
      </c>
      <c r="X241" s="141">
        <f>SUM(X242:X377)</f>
        <v>0</v>
      </c>
      <c r="AR241" s="134" t="s">
        <v>86</v>
      </c>
      <c r="AT241" s="142" t="s">
        <v>77</v>
      </c>
      <c r="AU241" s="142" t="s">
        <v>86</v>
      </c>
      <c r="AY241" s="134" t="s">
        <v>150</v>
      </c>
      <c r="BK241" s="143">
        <f>SUM(BK242:BK377)</f>
        <v>0</v>
      </c>
    </row>
    <row r="242" spans="2:65" s="1" customFormat="1" ht="24.2" customHeight="1">
      <c r="B242" s="115"/>
      <c r="C242" s="146" t="s">
        <v>427</v>
      </c>
      <c r="D242" s="146" t="s">
        <v>153</v>
      </c>
      <c r="E242" s="147" t="s">
        <v>428</v>
      </c>
      <c r="F242" s="148" t="s">
        <v>429</v>
      </c>
      <c r="G242" s="149" t="s">
        <v>186</v>
      </c>
      <c r="H242" s="150">
        <v>100</v>
      </c>
      <c r="I242" s="151"/>
      <c r="J242" s="151"/>
      <c r="K242" s="152">
        <f>ROUND(P242*H242,2)</f>
        <v>0</v>
      </c>
      <c r="L242" s="148" t="s">
        <v>1</v>
      </c>
      <c r="M242" s="30"/>
      <c r="N242" s="153" t="s">
        <v>1</v>
      </c>
      <c r="O242" s="114" t="s">
        <v>41</v>
      </c>
      <c r="P242" s="154">
        <f>I242+J242</f>
        <v>0</v>
      </c>
      <c r="Q242" s="154">
        <f>ROUND(I242*H242,2)</f>
        <v>0</v>
      </c>
      <c r="R242" s="154">
        <f>ROUND(J242*H242,2)</f>
        <v>0</v>
      </c>
      <c r="T242" s="155">
        <f>S242*H242</f>
        <v>0</v>
      </c>
      <c r="U242" s="155">
        <v>0</v>
      </c>
      <c r="V242" s="155">
        <f>U242*H242</f>
        <v>0</v>
      </c>
      <c r="W242" s="155">
        <v>0</v>
      </c>
      <c r="X242" s="156">
        <f>W242*H242</f>
        <v>0</v>
      </c>
      <c r="AR242" s="157" t="s">
        <v>158</v>
      </c>
      <c r="AT242" s="157" t="s">
        <v>153</v>
      </c>
      <c r="AU242" s="157" t="s">
        <v>88</v>
      </c>
      <c r="AY242" s="15" t="s">
        <v>150</v>
      </c>
      <c r="BE242" s="158">
        <f>IF(O242="základní",K242,0)</f>
        <v>0</v>
      </c>
      <c r="BF242" s="158">
        <f>IF(O242="snížená",K242,0)</f>
        <v>0</v>
      </c>
      <c r="BG242" s="158">
        <f>IF(O242="zákl. přenesená",K242,0)</f>
        <v>0</v>
      </c>
      <c r="BH242" s="158">
        <f>IF(O242="sníž. přenesená",K242,0)</f>
        <v>0</v>
      </c>
      <c r="BI242" s="158">
        <f>IF(O242="nulová",K242,0)</f>
        <v>0</v>
      </c>
      <c r="BJ242" s="15" t="s">
        <v>86</v>
      </c>
      <c r="BK242" s="158">
        <f>ROUND(P242*H242,2)</f>
        <v>0</v>
      </c>
      <c r="BL242" s="15" t="s">
        <v>158</v>
      </c>
      <c r="BM242" s="157" t="s">
        <v>430</v>
      </c>
    </row>
    <row r="243" spans="2:65" s="1" customFormat="1" ht="21.75" customHeight="1">
      <c r="B243" s="115"/>
      <c r="C243" s="170" t="s">
        <v>431</v>
      </c>
      <c r="D243" s="170" t="s">
        <v>231</v>
      </c>
      <c r="E243" s="171" t="s">
        <v>432</v>
      </c>
      <c r="F243" s="172" t="s">
        <v>433</v>
      </c>
      <c r="G243" s="173" t="s">
        <v>186</v>
      </c>
      <c r="H243" s="174">
        <v>100</v>
      </c>
      <c r="I243" s="175"/>
      <c r="J243" s="176"/>
      <c r="K243" s="177">
        <f>ROUND(P243*H243,2)</f>
        <v>0</v>
      </c>
      <c r="L243" s="172" t="s">
        <v>1</v>
      </c>
      <c r="M243" s="178"/>
      <c r="N243" s="179" t="s">
        <v>1</v>
      </c>
      <c r="O243" s="114" t="s">
        <v>41</v>
      </c>
      <c r="P243" s="154">
        <f>I243+J243</f>
        <v>0</v>
      </c>
      <c r="Q243" s="154">
        <f>ROUND(I243*H243,2)</f>
        <v>0</v>
      </c>
      <c r="R243" s="154">
        <f>ROUND(J243*H243,2)</f>
        <v>0</v>
      </c>
      <c r="T243" s="155">
        <f>S243*H243</f>
        <v>0</v>
      </c>
      <c r="U243" s="155">
        <v>0</v>
      </c>
      <c r="V243" s="155">
        <f>U243*H243</f>
        <v>0</v>
      </c>
      <c r="W243" s="155">
        <v>0</v>
      </c>
      <c r="X243" s="156">
        <f>W243*H243</f>
        <v>0</v>
      </c>
      <c r="AR243" s="157" t="s">
        <v>197</v>
      </c>
      <c r="AT243" s="157" t="s">
        <v>231</v>
      </c>
      <c r="AU243" s="157" t="s">
        <v>88</v>
      </c>
      <c r="AY243" s="15" t="s">
        <v>150</v>
      </c>
      <c r="BE243" s="158">
        <f>IF(O243="základní",K243,0)</f>
        <v>0</v>
      </c>
      <c r="BF243" s="158">
        <f>IF(O243="snížená",K243,0)</f>
        <v>0</v>
      </c>
      <c r="BG243" s="158">
        <f>IF(O243="zákl. přenesená",K243,0)</f>
        <v>0</v>
      </c>
      <c r="BH243" s="158">
        <f>IF(O243="sníž. přenesená",K243,0)</f>
        <v>0</v>
      </c>
      <c r="BI243" s="158">
        <f>IF(O243="nulová",K243,0)</f>
        <v>0</v>
      </c>
      <c r="BJ243" s="15" t="s">
        <v>86</v>
      </c>
      <c r="BK243" s="158">
        <f>ROUND(P243*H243,2)</f>
        <v>0</v>
      </c>
      <c r="BL243" s="15" t="s">
        <v>158</v>
      </c>
      <c r="BM243" s="157" t="s">
        <v>434</v>
      </c>
    </row>
    <row r="244" spans="2:65" s="12" customFormat="1" ht="11.25">
      <c r="B244" s="162"/>
      <c r="D244" s="163" t="s">
        <v>167</v>
      </c>
      <c r="E244" s="164" t="s">
        <v>1</v>
      </c>
      <c r="F244" s="165" t="s">
        <v>435</v>
      </c>
      <c r="H244" s="166">
        <v>9</v>
      </c>
      <c r="I244" s="167"/>
      <c r="J244" s="167"/>
      <c r="M244" s="162"/>
      <c r="N244" s="168"/>
      <c r="X244" s="169"/>
      <c r="AT244" s="164" t="s">
        <v>167</v>
      </c>
      <c r="AU244" s="164" t="s">
        <v>88</v>
      </c>
      <c r="AV244" s="12" t="s">
        <v>88</v>
      </c>
      <c r="AW244" s="12" t="s">
        <v>4</v>
      </c>
      <c r="AX244" s="12" t="s">
        <v>78</v>
      </c>
      <c r="AY244" s="164" t="s">
        <v>150</v>
      </c>
    </row>
    <row r="245" spans="2:65" s="12" customFormat="1" ht="11.25">
      <c r="B245" s="162"/>
      <c r="D245" s="163" t="s">
        <v>167</v>
      </c>
      <c r="E245" s="164" t="s">
        <v>1</v>
      </c>
      <c r="F245" s="165" t="s">
        <v>436</v>
      </c>
      <c r="H245" s="166">
        <v>91</v>
      </c>
      <c r="I245" s="167"/>
      <c r="J245" s="167"/>
      <c r="M245" s="162"/>
      <c r="N245" s="168"/>
      <c r="X245" s="169"/>
      <c r="AT245" s="164" t="s">
        <v>167</v>
      </c>
      <c r="AU245" s="164" t="s">
        <v>88</v>
      </c>
      <c r="AV245" s="12" t="s">
        <v>88</v>
      </c>
      <c r="AW245" s="12" t="s">
        <v>4</v>
      </c>
      <c r="AX245" s="12" t="s">
        <v>78</v>
      </c>
      <c r="AY245" s="164" t="s">
        <v>150</v>
      </c>
    </row>
    <row r="246" spans="2:65" s="13" customFormat="1" ht="11.25">
      <c r="B246" s="181"/>
      <c r="D246" s="163" t="s">
        <v>167</v>
      </c>
      <c r="E246" s="182" t="s">
        <v>1</v>
      </c>
      <c r="F246" s="183" t="s">
        <v>437</v>
      </c>
      <c r="H246" s="184">
        <v>100</v>
      </c>
      <c r="I246" s="185"/>
      <c r="J246" s="185"/>
      <c r="M246" s="181"/>
      <c r="N246" s="186"/>
      <c r="X246" s="187"/>
      <c r="AT246" s="182" t="s">
        <v>167</v>
      </c>
      <c r="AU246" s="182" t="s">
        <v>88</v>
      </c>
      <c r="AV246" s="13" t="s">
        <v>158</v>
      </c>
      <c r="AW246" s="13" t="s">
        <v>4</v>
      </c>
      <c r="AX246" s="13" t="s">
        <v>86</v>
      </c>
      <c r="AY246" s="182" t="s">
        <v>150</v>
      </c>
    </row>
    <row r="247" spans="2:65" s="1" customFormat="1" ht="16.5" customHeight="1">
      <c r="B247" s="115"/>
      <c r="C247" s="146" t="s">
        <v>438</v>
      </c>
      <c r="D247" s="146" t="s">
        <v>153</v>
      </c>
      <c r="E247" s="147" t="s">
        <v>439</v>
      </c>
      <c r="F247" s="148" t="s">
        <v>440</v>
      </c>
      <c r="G247" s="149" t="s">
        <v>186</v>
      </c>
      <c r="H247" s="150">
        <v>42</v>
      </c>
      <c r="I247" s="151"/>
      <c r="J247" s="151"/>
      <c r="K247" s="152">
        <f>ROUND(P247*H247,2)</f>
        <v>0</v>
      </c>
      <c r="L247" s="148" t="s">
        <v>1</v>
      </c>
      <c r="M247" s="30"/>
      <c r="N247" s="153" t="s">
        <v>1</v>
      </c>
      <c r="O247" s="114" t="s">
        <v>41</v>
      </c>
      <c r="P247" s="154">
        <f>I247+J247</f>
        <v>0</v>
      </c>
      <c r="Q247" s="154">
        <f>ROUND(I247*H247,2)</f>
        <v>0</v>
      </c>
      <c r="R247" s="154">
        <f>ROUND(J247*H247,2)</f>
        <v>0</v>
      </c>
      <c r="T247" s="155">
        <f>S247*H247</f>
        <v>0</v>
      </c>
      <c r="U247" s="155">
        <v>0</v>
      </c>
      <c r="V247" s="155">
        <f>U247*H247</f>
        <v>0</v>
      </c>
      <c r="W247" s="155">
        <v>0</v>
      </c>
      <c r="X247" s="156">
        <f>W247*H247</f>
        <v>0</v>
      </c>
      <c r="AR247" s="157" t="s">
        <v>158</v>
      </c>
      <c r="AT247" s="157" t="s">
        <v>153</v>
      </c>
      <c r="AU247" s="157" t="s">
        <v>88</v>
      </c>
      <c r="AY247" s="15" t="s">
        <v>150</v>
      </c>
      <c r="BE247" s="158">
        <f>IF(O247="základní",K247,0)</f>
        <v>0</v>
      </c>
      <c r="BF247" s="158">
        <f>IF(O247="snížená",K247,0)</f>
        <v>0</v>
      </c>
      <c r="BG247" s="158">
        <f>IF(O247="zákl. přenesená",K247,0)</f>
        <v>0</v>
      </c>
      <c r="BH247" s="158">
        <f>IF(O247="sníž. přenesená",K247,0)</f>
        <v>0</v>
      </c>
      <c r="BI247" s="158">
        <f>IF(O247="nulová",K247,0)</f>
        <v>0</v>
      </c>
      <c r="BJ247" s="15" t="s">
        <v>86</v>
      </c>
      <c r="BK247" s="158">
        <f>ROUND(P247*H247,2)</f>
        <v>0</v>
      </c>
      <c r="BL247" s="15" t="s">
        <v>158</v>
      </c>
      <c r="BM247" s="157" t="s">
        <v>441</v>
      </c>
    </row>
    <row r="248" spans="2:65" s="1" customFormat="1" ht="16.5" customHeight="1">
      <c r="B248" s="115"/>
      <c r="C248" s="170" t="s">
        <v>442</v>
      </c>
      <c r="D248" s="170" t="s">
        <v>231</v>
      </c>
      <c r="E248" s="171" t="s">
        <v>443</v>
      </c>
      <c r="F248" s="172" t="s">
        <v>444</v>
      </c>
      <c r="G248" s="173" t="s">
        <v>186</v>
      </c>
      <c r="H248" s="174">
        <v>42</v>
      </c>
      <c r="I248" s="175"/>
      <c r="J248" s="176"/>
      <c r="K248" s="177">
        <f>ROUND(P248*H248,2)</f>
        <v>0</v>
      </c>
      <c r="L248" s="172" t="s">
        <v>1</v>
      </c>
      <c r="M248" s="178"/>
      <c r="N248" s="179" t="s">
        <v>1</v>
      </c>
      <c r="O248" s="114" t="s">
        <v>41</v>
      </c>
      <c r="P248" s="154">
        <f>I248+J248</f>
        <v>0</v>
      </c>
      <c r="Q248" s="154">
        <f>ROUND(I248*H248,2)</f>
        <v>0</v>
      </c>
      <c r="R248" s="154">
        <f>ROUND(J248*H248,2)</f>
        <v>0</v>
      </c>
      <c r="T248" s="155">
        <f>S248*H248</f>
        <v>0</v>
      </c>
      <c r="U248" s="155">
        <v>0</v>
      </c>
      <c r="V248" s="155">
        <f>U248*H248</f>
        <v>0</v>
      </c>
      <c r="W248" s="155">
        <v>0</v>
      </c>
      <c r="X248" s="156">
        <f>W248*H248</f>
        <v>0</v>
      </c>
      <c r="AR248" s="157" t="s">
        <v>197</v>
      </c>
      <c r="AT248" s="157" t="s">
        <v>231</v>
      </c>
      <c r="AU248" s="157" t="s">
        <v>88</v>
      </c>
      <c r="AY248" s="15" t="s">
        <v>150</v>
      </c>
      <c r="BE248" s="158">
        <f>IF(O248="základní",K248,0)</f>
        <v>0</v>
      </c>
      <c r="BF248" s="158">
        <f>IF(O248="snížená",K248,0)</f>
        <v>0</v>
      </c>
      <c r="BG248" s="158">
        <f>IF(O248="zákl. přenesená",K248,0)</f>
        <v>0</v>
      </c>
      <c r="BH248" s="158">
        <f>IF(O248="sníž. přenesená",K248,0)</f>
        <v>0</v>
      </c>
      <c r="BI248" s="158">
        <f>IF(O248="nulová",K248,0)</f>
        <v>0</v>
      </c>
      <c r="BJ248" s="15" t="s">
        <v>86</v>
      </c>
      <c r="BK248" s="158">
        <f>ROUND(P248*H248,2)</f>
        <v>0</v>
      </c>
      <c r="BL248" s="15" t="s">
        <v>158</v>
      </c>
      <c r="BM248" s="157" t="s">
        <v>445</v>
      </c>
    </row>
    <row r="249" spans="2:65" s="12" customFormat="1" ht="11.25">
      <c r="B249" s="162"/>
      <c r="D249" s="163" t="s">
        <v>167</v>
      </c>
      <c r="E249" s="164" t="s">
        <v>1</v>
      </c>
      <c r="F249" s="165" t="s">
        <v>446</v>
      </c>
      <c r="H249" s="166">
        <v>13</v>
      </c>
      <c r="I249" s="167"/>
      <c r="J249" s="167"/>
      <c r="M249" s="162"/>
      <c r="N249" s="168"/>
      <c r="X249" s="169"/>
      <c r="AT249" s="164" t="s">
        <v>167</v>
      </c>
      <c r="AU249" s="164" t="s">
        <v>88</v>
      </c>
      <c r="AV249" s="12" t="s">
        <v>88</v>
      </c>
      <c r="AW249" s="12" t="s">
        <v>4</v>
      </c>
      <c r="AX249" s="12" t="s">
        <v>78</v>
      </c>
      <c r="AY249" s="164" t="s">
        <v>150</v>
      </c>
    </row>
    <row r="250" spans="2:65" s="12" customFormat="1" ht="11.25">
      <c r="B250" s="162"/>
      <c r="D250" s="163" t="s">
        <v>167</v>
      </c>
      <c r="E250" s="164" t="s">
        <v>1</v>
      </c>
      <c r="F250" s="165" t="s">
        <v>447</v>
      </c>
      <c r="H250" s="166">
        <v>29</v>
      </c>
      <c r="I250" s="167"/>
      <c r="J250" s="167"/>
      <c r="M250" s="162"/>
      <c r="N250" s="168"/>
      <c r="X250" s="169"/>
      <c r="AT250" s="164" t="s">
        <v>167</v>
      </c>
      <c r="AU250" s="164" t="s">
        <v>88</v>
      </c>
      <c r="AV250" s="12" t="s">
        <v>88</v>
      </c>
      <c r="AW250" s="12" t="s">
        <v>4</v>
      </c>
      <c r="AX250" s="12" t="s">
        <v>78</v>
      </c>
      <c r="AY250" s="164" t="s">
        <v>150</v>
      </c>
    </row>
    <row r="251" spans="2:65" s="13" customFormat="1" ht="11.25">
      <c r="B251" s="181"/>
      <c r="D251" s="163" t="s">
        <v>167</v>
      </c>
      <c r="E251" s="182" t="s">
        <v>1</v>
      </c>
      <c r="F251" s="183" t="s">
        <v>437</v>
      </c>
      <c r="H251" s="184">
        <v>42</v>
      </c>
      <c r="I251" s="185"/>
      <c r="J251" s="185"/>
      <c r="M251" s="181"/>
      <c r="N251" s="186"/>
      <c r="X251" s="187"/>
      <c r="AT251" s="182" t="s">
        <v>167</v>
      </c>
      <c r="AU251" s="182" t="s">
        <v>88</v>
      </c>
      <c r="AV251" s="13" t="s">
        <v>158</v>
      </c>
      <c r="AW251" s="13" t="s">
        <v>4</v>
      </c>
      <c r="AX251" s="13" t="s">
        <v>86</v>
      </c>
      <c r="AY251" s="182" t="s">
        <v>150</v>
      </c>
    </row>
    <row r="252" spans="2:65" s="1" customFormat="1" ht="16.5" customHeight="1">
      <c r="B252" s="115"/>
      <c r="C252" s="146" t="s">
        <v>448</v>
      </c>
      <c r="D252" s="146" t="s">
        <v>153</v>
      </c>
      <c r="E252" s="147" t="s">
        <v>449</v>
      </c>
      <c r="F252" s="148" t="s">
        <v>450</v>
      </c>
      <c r="G252" s="149" t="s">
        <v>186</v>
      </c>
      <c r="H252" s="150">
        <v>2</v>
      </c>
      <c r="I252" s="151"/>
      <c r="J252" s="151"/>
      <c r="K252" s="152">
        <f>ROUND(P252*H252,2)</f>
        <v>0</v>
      </c>
      <c r="L252" s="148" t="s">
        <v>1</v>
      </c>
      <c r="M252" s="30"/>
      <c r="N252" s="153" t="s">
        <v>1</v>
      </c>
      <c r="O252" s="114" t="s">
        <v>41</v>
      </c>
      <c r="P252" s="154">
        <f>I252+J252</f>
        <v>0</v>
      </c>
      <c r="Q252" s="154">
        <f>ROUND(I252*H252,2)</f>
        <v>0</v>
      </c>
      <c r="R252" s="154">
        <f>ROUND(J252*H252,2)</f>
        <v>0</v>
      </c>
      <c r="T252" s="155">
        <f>S252*H252</f>
        <v>0</v>
      </c>
      <c r="U252" s="155">
        <v>0</v>
      </c>
      <c r="V252" s="155">
        <f>U252*H252</f>
        <v>0</v>
      </c>
      <c r="W252" s="155">
        <v>0</v>
      </c>
      <c r="X252" s="156">
        <f>W252*H252</f>
        <v>0</v>
      </c>
      <c r="AR252" s="157" t="s">
        <v>158</v>
      </c>
      <c r="AT252" s="157" t="s">
        <v>153</v>
      </c>
      <c r="AU252" s="157" t="s">
        <v>88</v>
      </c>
      <c r="AY252" s="15" t="s">
        <v>150</v>
      </c>
      <c r="BE252" s="158">
        <f>IF(O252="základní",K252,0)</f>
        <v>0</v>
      </c>
      <c r="BF252" s="158">
        <f>IF(O252="snížená",K252,0)</f>
        <v>0</v>
      </c>
      <c r="BG252" s="158">
        <f>IF(O252="zákl. přenesená",K252,0)</f>
        <v>0</v>
      </c>
      <c r="BH252" s="158">
        <f>IF(O252="sníž. přenesená",K252,0)</f>
        <v>0</v>
      </c>
      <c r="BI252" s="158">
        <f>IF(O252="nulová",K252,0)</f>
        <v>0</v>
      </c>
      <c r="BJ252" s="15" t="s">
        <v>86</v>
      </c>
      <c r="BK252" s="158">
        <f>ROUND(P252*H252,2)</f>
        <v>0</v>
      </c>
      <c r="BL252" s="15" t="s">
        <v>158</v>
      </c>
      <c r="BM252" s="157" t="s">
        <v>451</v>
      </c>
    </row>
    <row r="253" spans="2:65" s="1" customFormat="1" ht="16.5" customHeight="1">
      <c r="B253" s="115"/>
      <c r="C253" s="170" t="s">
        <v>452</v>
      </c>
      <c r="D253" s="170" t="s">
        <v>231</v>
      </c>
      <c r="E253" s="171" t="s">
        <v>453</v>
      </c>
      <c r="F253" s="172" t="s">
        <v>454</v>
      </c>
      <c r="G253" s="173" t="s">
        <v>186</v>
      </c>
      <c r="H253" s="174">
        <v>2</v>
      </c>
      <c r="I253" s="175"/>
      <c r="J253" s="176"/>
      <c r="K253" s="177">
        <f>ROUND(P253*H253,2)</f>
        <v>0</v>
      </c>
      <c r="L253" s="172" t="s">
        <v>1</v>
      </c>
      <c r="M253" s="178"/>
      <c r="N253" s="179" t="s">
        <v>1</v>
      </c>
      <c r="O253" s="114" t="s">
        <v>41</v>
      </c>
      <c r="P253" s="154">
        <f>I253+J253</f>
        <v>0</v>
      </c>
      <c r="Q253" s="154">
        <f>ROUND(I253*H253,2)</f>
        <v>0</v>
      </c>
      <c r="R253" s="154">
        <f>ROUND(J253*H253,2)</f>
        <v>0</v>
      </c>
      <c r="T253" s="155">
        <f>S253*H253</f>
        <v>0</v>
      </c>
      <c r="U253" s="155">
        <v>0</v>
      </c>
      <c r="V253" s="155">
        <f>U253*H253</f>
        <v>0</v>
      </c>
      <c r="W253" s="155">
        <v>0</v>
      </c>
      <c r="X253" s="156">
        <f>W253*H253</f>
        <v>0</v>
      </c>
      <c r="AR253" s="157" t="s">
        <v>197</v>
      </c>
      <c r="AT253" s="157" t="s">
        <v>231</v>
      </c>
      <c r="AU253" s="157" t="s">
        <v>88</v>
      </c>
      <c r="AY253" s="15" t="s">
        <v>150</v>
      </c>
      <c r="BE253" s="158">
        <f>IF(O253="základní",K253,0)</f>
        <v>0</v>
      </c>
      <c r="BF253" s="158">
        <f>IF(O253="snížená",K253,0)</f>
        <v>0</v>
      </c>
      <c r="BG253" s="158">
        <f>IF(O253="zákl. přenesená",K253,0)</f>
        <v>0</v>
      </c>
      <c r="BH253" s="158">
        <f>IF(O253="sníž. přenesená",K253,0)</f>
        <v>0</v>
      </c>
      <c r="BI253" s="158">
        <f>IF(O253="nulová",K253,0)</f>
        <v>0</v>
      </c>
      <c r="BJ253" s="15" t="s">
        <v>86</v>
      </c>
      <c r="BK253" s="158">
        <f>ROUND(P253*H253,2)</f>
        <v>0</v>
      </c>
      <c r="BL253" s="15" t="s">
        <v>158</v>
      </c>
      <c r="BM253" s="157" t="s">
        <v>455</v>
      </c>
    </row>
    <row r="254" spans="2:65" s="1" customFormat="1" ht="16.5" customHeight="1">
      <c r="B254" s="115"/>
      <c r="C254" s="146" t="s">
        <v>174</v>
      </c>
      <c r="D254" s="146" t="s">
        <v>153</v>
      </c>
      <c r="E254" s="147" t="s">
        <v>456</v>
      </c>
      <c r="F254" s="148" t="s">
        <v>457</v>
      </c>
      <c r="G254" s="149" t="s">
        <v>186</v>
      </c>
      <c r="H254" s="150">
        <v>2</v>
      </c>
      <c r="I254" s="151"/>
      <c r="J254" s="151"/>
      <c r="K254" s="152">
        <f>ROUND(P254*H254,2)</f>
        <v>0</v>
      </c>
      <c r="L254" s="148" t="s">
        <v>1</v>
      </c>
      <c r="M254" s="30"/>
      <c r="N254" s="153" t="s">
        <v>1</v>
      </c>
      <c r="O254" s="114" t="s">
        <v>41</v>
      </c>
      <c r="P254" s="154">
        <f>I254+J254</f>
        <v>0</v>
      </c>
      <c r="Q254" s="154">
        <f>ROUND(I254*H254,2)</f>
        <v>0</v>
      </c>
      <c r="R254" s="154">
        <f>ROUND(J254*H254,2)</f>
        <v>0</v>
      </c>
      <c r="T254" s="155">
        <f>S254*H254</f>
        <v>0</v>
      </c>
      <c r="U254" s="155">
        <v>0</v>
      </c>
      <c r="V254" s="155">
        <f>U254*H254</f>
        <v>0</v>
      </c>
      <c r="W254" s="155">
        <v>0</v>
      </c>
      <c r="X254" s="156">
        <f>W254*H254</f>
        <v>0</v>
      </c>
      <c r="AR254" s="157" t="s">
        <v>174</v>
      </c>
      <c r="AT254" s="157" t="s">
        <v>153</v>
      </c>
      <c r="AU254" s="157" t="s">
        <v>88</v>
      </c>
      <c r="AY254" s="15" t="s">
        <v>150</v>
      </c>
      <c r="BE254" s="158">
        <f>IF(O254="základní",K254,0)</f>
        <v>0</v>
      </c>
      <c r="BF254" s="158">
        <f>IF(O254="snížená",K254,0)</f>
        <v>0</v>
      </c>
      <c r="BG254" s="158">
        <f>IF(O254="zákl. přenesená",K254,0)</f>
        <v>0</v>
      </c>
      <c r="BH254" s="158">
        <f>IF(O254="sníž. přenesená",K254,0)</f>
        <v>0</v>
      </c>
      <c r="BI254" s="158">
        <f>IF(O254="nulová",K254,0)</f>
        <v>0</v>
      </c>
      <c r="BJ254" s="15" t="s">
        <v>86</v>
      </c>
      <c r="BK254" s="158">
        <f>ROUND(P254*H254,2)</f>
        <v>0</v>
      </c>
      <c r="BL254" s="15" t="s">
        <v>174</v>
      </c>
      <c r="BM254" s="157" t="s">
        <v>458</v>
      </c>
    </row>
    <row r="255" spans="2:65" s="1" customFormat="1" ht="16.5" customHeight="1">
      <c r="B255" s="115"/>
      <c r="C255" s="170" t="s">
        <v>459</v>
      </c>
      <c r="D255" s="170" t="s">
        <v>231</v>
      </c>
      <c r="E255" s="171" t="s">
        <v>460</v>
      </c>
      <c r="F255" s="172" t="s">
        <v>461</v>
      </c>
      <c r="G255" s="173" t="s">
        <v>186</v>
      </c>
      <c r="H255" s="174">
        <v>2</v>
      </c>
      <c r="I255" s="175"/>
      <c r="J255" s="176"/>
      <c r="K255" s="177">
        <f>ROUND(P255*H255,2)</f>
        <v>0</v>
      </c>
      <c r="L255" s="172" t="s">
        <v>1</v>
      </c>
      <c r="M255" s="178"/>
      <c r="N255" s="179" t="s">
        <v>1</v>
      </c>
      <c r="O255" s="114" t="s">
        <v>41</v>
      </c>
      <c r="P255" s="154">
        <f>I255+J255</f>
        <v>0</v>
      </c>
      <c r="Q255" s="154">
        <f>ROUND(I255*H255,2)</f>
        <v>0</v>
      </c>
      <c r="R255" s="154">
        <f>ROUND(J255*H255,2)</f>
        <v>0</v>
      </c>
      <c r="T255" s="155">
        <f>S255*H255</f>
        <v>0</v>
      </c>
      <c r="U255" s="155">
        <v>0</v>
      </c>
      <c r="V255" s="155">
        <f>U255*H255</f>
        <v>0</v>
      </c>
      <c r="W255" s="155">
        <v>0</v>
      </c>
      <c r="X255" s="156">
        <f>W255*H255</f>
        <v>0</v>
      </c>
      <c r="AR255" s="157" t="s">
        <v>462</v>
      </c>
      <c r="AT255" s="157" t="s">
        <v>231</v>
      </c>
      <c r="AU255" s="157" t="s">
        <v>88</v>
      </c>
      <c r="AY255" s="15" t="s">
        <v>150</v>
      </c>
      <c r="BE255" s="158">
        <f>IF(O255="základní",K255,0)</f>
        <v>0</v>
      </c>
      <c r="BF255" s="158">
        <f>IF(O255="snížená",K255,0)</f>
        <v>0</v>
      </c>
      <c r="BG255" s="158">
        <f>IF(O255="zákl. přenesená",K255,0)</f>
        <v>0</v>
      </c>
      <c r="BH255" s="158">
        <f>IF(O255="sníž. přenesená",K255,0)</f>
        <v>0</v>
      </c>
      <c r="BI255" s="158">
        <f>IF(O255="nulová",K255,0)</f>
        <v>0</v>
      </c>
      <c r="BJ255" s="15" t="s">
        <v>86</v>
      </c>
      <c r="BK255" s="158">
        <f>ROUND(P255*H255,2)</f>
        <v>0</v>
      </c>
      <c r="BL255" s="15" t="s">
        <v>174</v>
      </c>
      <c r="BM255" s="157" t="s">
        <v>463</v>
      </c>
    </row>
    <row r="256" spans="2:65" s="1" customFormat="1" ht="16.5" customHeight="1">
      <c r="B256" s="115"/>
      <c r="C256" s="146" t="s">
        <v>464</v>
      </c>
      <c r="D256" s="146" t="s">
        <v>153</v>
      </c>
      <c r="E256" s="147" t="s">
        <v>465</v>
      </c>
      <c r="F256" s="148" t="s">
        <v>466</v>
      </c>
      <c r="G256" s="149" t="s">
        <v>186</v>
      </c>
      <c r="H256" s="150">
        <v>4</v>
      </c>
      <c r="I256" s="151"/>
      <c r="J256" s="151"/>
      <c r="K256" s="152">
        <f>ROUND(P256*H256,2)</f>
        <v>0</v>
      </c>
      <c r="L256" s="148" t="s">
        <v>1</v>
      </c>
      <c r="M256" s="30"/>
      <c r="N256" s="153" t="s">
        <v>1</v>
      </c>
      <c r="O256" s="114" t="s">
        <v>41</v>
      </c>
      <c r="P256" s="154">
        <f>I256+J256</f>
        <v>0</v>
      </c>
      <c r="Q256" s="154">
        <f>ROUND(I256*H256,2)</f>
        <v>0</v>
      </c>
      <c r="R256" s="154">
        <f>ROUND(J256*H256,2)</f>
        <v>0</v>
      </c>
      <c r="T256" s="155">
        <f>S256*H256</f>
        <v>0</v>
      </c>
      <c r="U256" s="155">
        <v>0</v>
      </c>
      <c r="V256" s="155">
        <f>U256*H256</f>
        <v>0</v>
      </c>
      <c r="W256" s="155">
        <v>0</v>
      </c>
      <c r="X256" s="156">
        <f>W256*H256</f>
        <v>0</v>
      </c>
      <c r="AR256" s="157" t="s">
        <v>158</v>
      </c>
      <c r="AT256" s="157" t="s">
        <v>153</v>
      </c>
      <c r="AU256" s="157" t="s">
        <v>88</v>
      </c>
      <c r="AY256" s="15" t="s">
        <v>150</v>
      </c>
      <c r="BE256" s="158">
        <f>IF(O256="základní",K256,0)</f>
        <v>0</v>
      </c>
      <c r="BF256" s="158">
        <f>IF(O256="snížená",K256,0)</f>
        <v>0</v>
      </c>
      <c r="BG256" s="158">
        <f>IF(O256="zákl. přenesená",K256,0)</f>
        <v>0</v>
      </c>
      <c r="BH256" s="158">
        <f>IF(O256="sníž. přenesená",K256,0)</f>
        <v>0</v>
      </c>
      <c r="BI256" s="158">
        <f>IF(O256="nulová",K256,0)</f>
        <v>0</v>
      </c>
      <c r="BJ256" s="15" t="s">
        <v>86</v>
      </c>
      <c r="BK256" s="158">
        <f>ROUND(P256*H256,2)</f>
        <v>0</v>
      </c>
      <c r="BL256" s="15" t="s">
        <v>158</v>
      </c>
      <c r="BM256" s="157" t="s">
        <v>467</v>
      </c>
    </row>
    <row r="257" spans="2:65" s="1" customFormat="1" ht="19.5">
      <c r="B257" s="30"/>
      <c r="D257" s="163" t="s">
        <v>309</v>
      </c>
      <c r="F257" s="180" t="s">
        <v>468</v>
      </c>
      <c r="I257" s="116"/>
      <c r="J257" s="116"/>
      <c r="M257" s="30"/>
      <c r="N257" s="161"/>
      <c r="X257" s="54"/>
      <c r="AT257" s="15" t="s">
        <v>309</v>
      </c>
      <c r="AU257" s="15" t="s">
        <v>88</v>
      </c>
    </row>
    <row r="258" spans="2:65" s="1" customFormat="1" ht="16.5" customHeight="1">
      <c r="B258" s="115"/>
      <c r="C258" s="170" t="s">
        <v>469</v>
      </c>
      <c r="D258" s="170" t="s">
        <v>231</v>
      </c>
      <c r="E258" s="171" t="s">
        <v>470</v>
      </c>
      <c r="F258" s="172" t="s">
        <v>471</v>
      </c>
      <c r="G258" s="173" t="s">
        <v>186</v>
      </c>
      <c r="H258" s="174">
        <v>4</v>
      </c>
      <c r="I258" s="175"/>
      <c r="J258" s="176"/>
      <c r="K258" s="177">
        <f>ROUND(P258*H258,2)</f>
        <v>0</v>
      </c>
      <c r="L258" s="172" t="s">
        <v>1</v>
      </c>
      <c r="M258" s="178"/>
      <c r="N258" s="179" t="s">
        <v>1</v>
      </c>
      <c r="O258" s="114" t="s">
        <v>41</v>
      </c>
      <c r="P258" s="154">
        <f>I258+J258</f>
        <v>0</v>
      </c>
      <c r="Q258" s="154">
        <f>ROUND(I258*H258,2)</f>
        <v>0</v>
      </c>
      <c r="R258" s="154">
        <f>ROUND(J258*H258,2)</f>
        <v>0</v>
      </c>
      <c r="T258" s="155">
        <f>S258*H258</f>
        <v>0</v>
      </c>
      <c r="U258" s="155">
        <v>0</v>
      </c>
      <c r="V258" s="155">
        <f>U258*H258</f>
        <v>0</v>
      </c>
      <c r="W258" s="155">
        <v>0</v>
      </c>
      <c r="X258" s="156">
        <f>W258*H258</f>
        <v>0</v>
      </c>
      <c r="AR258" s="157" t="s">
        <v>197</v>
      </c>
      <c r="AT258" s="157" t="s">
        <v>231</v>
      </c>
      <c r="AU258" s="157" t="s">
        <v>88</v>
      </c>
      <c r="AY258" s="15" t="s">
        <v>150</v>
      </c>
      <c r="BE258" s="158">
        <f>IF(O258="základní",K258,0)</f>
        <v>0</v>
      </c>
      <c r="BF258" s="158">
        <f>IF(O258="snížená",K258,0)</f>
        <v>0</v>
      </c>
      <c r="BG258" s="158">
        <f>IF(O258="zákl. přenesená",K258,0)</f>
        <v>0</v>
      </c>
      <c r="BH258" s="158">
        <f>IF(O258="sníž. přenesená",K258,0)</f>
        <v>0</v>
      </c>
      <c r="BI258" s="158">
        <f>IF(O258="nulová",K258,0)</f>
        <v>0</v>
      </c>
      <c r="BJ258" s="15" t="s">
        <v>86</v>
      </c>
      <c r="BK258" s="158">
        <f>ROUND(P258*H258,2)</f>
        <v>0</v>
      </c>
      <c r="BL258" s="15" t="s">
        <v>158</v>
      </c>
      <c r="BM258" s="157" t="s">
        <v>472</v>
      </c>
    </row>
    <row r="259" spans="2:65" s="1" customFormat="1" ht="16.5" customHeight="1">
      <c r="B259" s="115"/>
      <c r="C259" s="146" t="s">
        <v>473</v>
      </c>
      <c r="D259" s="146" t="s">
        <v>153</v>
      </c>
      <c r="E259" s="147" t="s">
        <v>474</v>
      </c>
      <c r="F259" s="148" t="s">
        <v>475</v>
      </c>
      <c r="G259" s="149" t="s">
        <v>195</v>
      </c>
      <c r="H259" s="150">
        <v>915.2</v>
      </c>
      <c r="I259" s="151"/>
      <c r="J259" s="151"/>
      <c r="K259" s="152">
        <f>ROUND(P259*H259,2)</f>
        <v>0</v>
      </c>
      <c r="L259" s="148" t="s">
        <v>1</v>
      </c>
      <c r="M259" s="30"/>
      <c r="N259" s="153" t="s">
        <v>1</v>
      </c>
      <c r="O259" s="114" t="s">
        <v>41</v>
      </c>
      <c r="P259" s="154">
        <f>I259+J259</f>
        <v>0</v>
      </c>
      <c r="Q259" s="154">
        <f>ROUND(I259*H259,2)</f>
        <v>0</v>
      </c>
      <c r="R259" s="154">
        <f>ROUND(J259*H259,2)</f>
        <v>0</v>
      </c>
      <c r="T259" s="155">
        <f>S259*H259</f>
        <v>0</v>
      </c>
      <c r="U259" s="155">
        <v>0</v>
      </c>
      <c r="V259" s="155">
        <f>U259*H259</f>
        <v>0</v>
      </c>
      <c r="W259" s="155">
        <v>0</v>
      </c>
      <c r="X259" s="156">
        <f>W259*H259</f>
        <v>0</v>
      </c>
      <c r="AR259" s="157" t="s">
        <v>158</v>
      </c>
      <c r="AT259" s="157" t="s">
        <v>153</v>
      </c>
      <c r="AU259" s="157" t="s">
        <v>88</v>
      </c>
      <c r="AY259" s="15" t="s">
        <v>150</v>
      </c>
      <c r="BE259" s="158">
        <f>IF(O259="základní",K259,0)</f>
        <v>0</v>
      </c>
      <c r="BF259" s="158">
        <f>IF(O259="snížená",K259,0)</f>
        <v>0</v>
      </c>
      <c r="BG259" s="158">
        <f>IF(O259="zákl. přenesená",K259,0)</f>
        <v>0</v>
      </c>
      <c r="BH259" s="158">
        <f>IF(O259="sníž. přenesená",K259,0)</f>
        <v>0</v>
      </c>
      <c r="BI259" s="158">
        <f>IF(O259="nulová",K259,0)</f>
        <v>0</v>
      </c>
      <c r="BJ259" s="15" t="s">
        <v>86</v>
      </c>
      <c r="BK259" s="158">
        <f>ROUND(P259*H259,2)</f>
        <v>0</v>
      </c>
      <c r="BL259" s="15" t="s">
        <v>158</v>
      </c>
      <c r="BM259" s="157" t="s">
        <v>476</v>
      </c>
    </row>
    <row r="260" spans="2:65" s="12" customFormat="1" ht="11.25">
      <c r="B260" s="162"/>
      <c r="D260" s="163" t="s">
        <v>167</v>
      </c>
      <c r="F260" s="165" t="s">
        <v>477</v>
      </c>
      <c r="H260" s="166">
        <v>915.2</v>
      </c>
      <c r="I260" s="167"/>
      <c r="J260" s="167"/>
      <c r="M260" s="162"/>
      <c r="N260" s="168"/>
      <c r="X260" s="169"/>
      <c r="AT260" s="164" t="s">
        <v>167</v>
      </c>
      <c r="AU260" s="164" t="s">
        <v>88</v>
      </c>
      <c r="AV260" s="12" t="s">
        <v>88</v>
      </c>
      <c r="AW260" s="12" t="s">
        <v>3</v>
      </c>
      <c r="AX260" s="12" t="s">
        <v>86</v>
      </c>
      <c r="AY260" s="164" t="s">
        <v>150</v>
      </c>
    </row>
    <row r="261" spans="2:65" s="1" customFormat="1" ht="16.5" customHeight="1">
      <c r="B261" s="115"/>
      <c r="C261" s="170" t="s">
        <v>478</v>
      </c>
      <c r="D261" s="170" t="s">
        <v>231</v>
      </c>
      <c r="E261" s="171" t="s">
        <v>479</v>
      </c>
      <c r="F261" s="172" t="s">
        <v>480</v>
      </c>
      <c r="G261" s="173" t="s">
        <v>195</v>
      </c>
      <c r="H261" s="174">
        <v>915.2</v>
      </c>
      <c r="I261" s="175"/>
      <c r="J261" s="176"/>
      <c r="K261" s="177">
        <f>ROUND(P261*H261,2)</f>
        <v>0</v>
      </c>
      <c r="L261" s="172" t="s">
        <v>1</v>
      </c>
      <c r="M261" s="178"/>
      <c r="N261" s="179" t="s">
        <v>1</v>
      </c>
      <c r="O261" s="114" t="s">
        <v>41</v>
      </c>
      <c r="P261" s="154">
        <f>I261+J261</f>
        <v>0</v>
      </c>
      <c r="Q261" s="154">
        <f>ROUND(I261*H261,2)</f>
        <v>0</v>
      </c>
      <c r="R261" s="154">
        <f>ROUND(J261*H261,2)</f>
        <v>0</v>
      </c>
      <c r="T261" s="155">
        <f>S261*H261</f>
        <v>0</v>
      </c>
      <c r="U261" s="155">
        <v>0</v>
      </c>
      <c r="V261" s="155">
        <f>U261*H261</f>
        <v>0</v>
      </c>
      <c r="W261" s="155">
        <v>0</v>
      </c>
      <c r="X261" s="156">
        <f>W261*H261</f>
        <v>0</v>
      </c>
      <c r="AR261" s="157" t="s">
        <v>197</v>
      </c>
      <c r="AT261" s="157" t="s">
        <v>231</v>
      </c>
      <c r="AU261" s="157" t="s">
        <v>88</v>
      </c>
      <c r="AY261" s="15" t="s">
        <v>150</v>
      </c>
      <c r="BE261" s="158">
        <f>IF(O261="základní",K261,0)</f>
        <v>0</v>
      </c>
      <c r="BF261" s="158">
        <f>IF(O261="snížená",K261,0)</f>
        <v>0</v>
      </c>
      <c r="BG261" s="158">
        <f>IF(O261="zákl. přenesená",K261,0)</f>
        <v>0</v>
      </c>
      <c r="BH261" s="158">
        <f>IF(O261="sníž. přenesená",K261,0)</f>
        <v>0</v>
      </c>
      <c r="BI261" s="158">
        <f>IF(O261="nulová",K261,0)</f>
        <v>0</v>
      </c>
      <c r="BJ261" s="15" t="s">
        <v>86</v>
      </c>
      <c r="BK261" s="158">
        <f>ROUND(P261*H261,2)</f>
        <v>0</v>
      </c>
      <c r="BL261" s="15" t="s">
        <v>158</v>
      </c>
      <c r="BM261" s="157" t="s">
        <v>481</v>
      </c>
    </row>
    <row r="262" spans="2:65" s="12" customFormat="1" ht="11.25">
      <c r="B262" s="162"/>
      <c r="D262" s="163" t="s">
        <v>167</v>
      </c>
      <c r="E262" s="164" t="s">
        <v>1</v>
      </c>
      <c r="F262" s="165" t="s">
        <v>482</v>
      </c>
      <c r="H262" s="166">
        <v>135</v>
      </c>
      <c r="I262" s="167"/>
      <c r="J262" s="167"/>
      <c r="M262" s="162"/>
      <c r="N262" s="168"/>
      <c r="X262" s="169"/>
      <c r="AT262" s="164" t="s">
        <v>167</v>
      </c>
      <c r="AU262" s="164" t="s">
        <v>88</v>
      </c>
      <c r="AV262" s="12" t="s">
        <v>88</v>
      </c>
      <c r="AW262" s="12" t="s">
        <v>4</v>
      </c>
      <c r="AX262" s="12" t="s">
        <v>78</v>
      </c>
      <c r="AY262" s="164" t="s">
        <v>150</v>
      </c>
    </row>
    <row r="263" spans="2:65" s="12" customFormat="1" ht="11.25">
      <c r="B263" s="162"/>
      <c r="D263" s="163" t="s">
        <v>167</v>
      </c>
      <c r="E263" s="164" t="s">
        <v>1</v>
      </c>
      <c r="F263" s="165" t="s">
        <v>483</v>
      </c>
      <c r="H263" s="166">
        <v>697</v>
      </c>
      <c r="I263" s="167"/>
      <c r="J263" s="167"/>
      <c r="M263" s="162"/>
      <c r="N263" s="168"/>
      <c r="X263" s="169"/>
      <c r="AT263" s="164" t="s">
        <v>167</v>
      </c>
      <c r="AU263" s="164" t="s">
        <v>88</v>
      </c>
      <c r="AV263" s="12" t="s">
        <v>88</v>
      </c>
      <c r="AW263" s="12" t="s">
        <v>4</v>
      </c>
      <c r="AX263" s="12" t="s">
        <v>78</v>
      </c>
      <c r="AY263" s="164" t="s">
        <v>150</v>
      </c>
    </row>
    <row r="264" spans="2:65" s="13" customFormat="1" ht="11.25">
      <c r="B264" s="181"/>
      <c r="D264" s="163" t="s">
        <v>167</v>
      </c>
      <c r="E264" s="182" t="s">
        <v>1</v>
      </c>
      <c r="F264" s="183" t="s">
        <v>437</v>
      </c>
      <c r="H264" s="184">
        <v>832</v>
      </c>
      <c r="I264" s="185"/>
      <c r="J264" s="185"/>
      <c r="M264" s="181"/>
      <c r="N264" s="186"/>
      <c r="X264" s="187"/>
      <c r="AT264" s="182" t="s">
        <v>167</v>
      </c>
      <c r="AU264" s="182" t="s">
        <v>88</v>
      </c>
      <c r="AV264" s="13" t="s">
        <v>158</v>
      </c>
      <c r="AW264" s="13" t="s">
        <v>4</v>
      </c>
      <c r="AX264" s="13" t="s">
        <v>86</v>
      </c>
      <c r="AY264" s="182" t="s">
        <v>150</v>
      </c>
    </row>
    <row r="265" spans="2:65" s="12" customFormat="1" ht="11.25">
      <c r="B265" s="162"/>
      <c r="D265" s="163" t="s">
        <v>167</v>
      </c>
      <c r="F265" s="165" t="s">
        <v>477</v>
      </c>
      <c r="H265" s="166">
        <v>915.2</v>
      </c>
      <c r="I265" s="167"/>
      <c r="J265" s="167"/>
      <c r="M265" s="162"/>
      <c r="N265" s="168"/>
      <c r="X265" s="169"/>
      <c r="AT265" s="164" t="s">
        <v>167</v>
      </c>
      <c r="AU265" s="164" t="s">
        <v>88</v>
      </c>
      <c r="AV265" s="12" t="s">
        <v>88</v>
      </c>
      <c r="AW265" s="12" t="s">
        <v>3</v>
      </c>
      <c r="AX265" s="12" t="s">
        <v>86</v>
      </c>
      <c r="AY265" s="164" t="s">
        <v>150</v>
      </c>
    </row>
    <row r="266" spans="2:65" s="1" customFormat="1" ht="16.5" customHeight="1">
      <c r="B266" s="115"/>
      <c r="C266" s="146" t="s">
        <v>484</v>
      </c>
      <c r="D266" s="146" t="s">
        <v>153</v>
      </c>
      <c r="E266" s="147" t="s">
        <v>485</v>
      </c>
      <c r="F266" s="148" t="s">
        <v>486</v>
      </c>
      <c r="G266" s="149" t="s">
        <v>195</v>
      </c>
      <c r="H266" s="150">
        <v>2189</v>
      </c>
      <c r="I266" s="151"/>
      <c r="J266" s="151"/>
      <c r="K266" s="152">
        <f>ROUND(P266*H266,2)</f>
        <v>0</v>
      </c>
      <c r="L266" s="148" t="s">
        <v>1</v>
      </c>
      <c r="M266" s="30"/>
      <c r="N266" s="153" t="s">
        <v>1</v>
      </c>
      <c r="O266" s="114" t="s">
        <v>41</v>
      </c>
      <c r="P266" s="154">
        <f>I266+J266</f>
        <v>0</v>
      </c>
      <c r="Q266" s="154">
        <f>ROUND(I266*H266,2)</f>
        <v>0</v>
      </c>
      <c r="R266" s="154">
        <f>ROUND(J266*H266,2)</f>
        <v>0</v>
      </c>
      <c r="T266" s="155">
        <f>S266*H266</f>
        <v>0</v>
      </c>
      <c r="U266" s="155">
        <v>0</v>
      </c>
      <c r="V266" s="155">
        <f>U266*H266</f>
        <v>0</v>
      </c>
      <c r="W266" s="155">
        <v>0</v>
      </c>
      <c r="X266" s="156">
        <f>W266*H266</f>
        <v>0</v>
      </c>
      <c r="AR266" s="157" t="s">
        <v>158</v>
      </c>
      <c r="AT266" s="157" t="s">
        <v>153</v>
      </c>
      <c r="AU266" s="157" t="s">
        <v>88</v>
      </c>
      <c r="AY266" s="15" t="s">
        <v>150</v>
      </c>
      <c r="BE266" s="158">
        <f>IF(O266="základní",K266,0)</f>
        <v>0</v>
      </c>
      <c r="BF266" s="158">
        <f>IF(O266="snížená",K266,0)</f>
        <v>0</v>
      </c>
      <c r="BG266" s="158">
        <f>IF(O266="zákl. přenesená",K266,0)</f>
        <v>0</v>
      </c>
      <c r="BH266" s="158">
        <f>IF(O266="sníž. přenesená",K266,0)</f>
        <v>0</v>
      </c>
      <c r="BI266" s="158">
        <f>IF(O266="nulová",K266,0)</f>
        <v>0</v>
      </c>
      <c r="BJ266" s="15" t="s">
        <v>86</v>
      </c>
      <c r="BK266" s="158">
        <f>ROUND(P266*H266,2)</f>
        <v>0</v>
      </c>
      <c r="BL266" s="15" t="s">
        <v>158</v>
      </c>
      <c r="BM266" s="157" t="s">
        <v>487</v>
      </c>
    </row>
    <row r="267" spans="2:65" s="12" customFormat="1" ht="11.25">
      <c r="B267" s="162"/>
      <c r="D267" s="163" t="s">
        <v>167</v>
      </c>
      <c r="F267" s="165" t="s">
        <v>488</v>
      </c>
      <c r="H267" s="166">
        <v>2189</v>
      </c>
      <c r="I267" s="167"/>
      <c r="J267" s="167"/>
      <c r="M267" s="162"/>
      <c r="N267" s="168"/>
      <c r="X267" s="169"/>
      <c r="AT267" s="164" t="s">
        <v>167</v>
      </c>
      <c r="AU267" s="164" t="s">
        <v>88</v>
      </c>
      <c r="AV267" s="12" t="s">
        <v>88</v>
      </c>
      <c r="AW267" s="12" t="s">
        <v>3</v>
      </c>
      <c r="AX267" s="12" t="s">
        <v>86</v>
      </c>
      <c r="AY267" s="164" t="s">
        <v>150</v>
      </c>
    </row>
    <row r="268" spans="2:65" s="1" customFormat="1" ht="16.5" customHeight="1">
      <c r="B268" s="115"/>
      <c r="C268" s="170" t="s">
        <v>489</v>
      </c>
      <c r="D268" s="170" t="s">
        <v>231</v>
      </c>
      <c r="E268" s="171" t="s">
        <v>490</v>
      </c>
      <c r="F268" s="172" t="s">
        <v>491</v>
      </c>
      <c r="G268" s="173" t="s">
        <v>195</v>
      </c>
      <c r="H268" s="174">
        <v>2189</v>
      </c>
      <c r="I268" s="175"/>
      <c r="J268" s="176"/>
      <c r="K268" s="177">
        <f>ROUND(P268*H268,2)</f>
        <v>0</v>
      </c>
      <c r="L268" s="172" t="s">
        <v>1</v>
      </c>
      <c r="M268" s="178"/>
      <c r="N268" s="179" t="s">
        <v>1</v>
      </c>
      <c r="O268" s="114" t="s">
        <v>41</v>
      </c>
      <c r="P268" s="154">
        <f>I268+J268</f>
        <v>0</v>
      </c>
      <c r="Q268" s="154">
        <f>ROUND(I268*H268,2)</f>
        <v>0</v>
      </c>
      <c r="R268" s="154">
        <f>ROUND(J268*H268,2)</f>
        <v>0</v>
      </c>
      <c r="T268" s="155">
        <f>S268*H268</f>
        <v>0</v>
      </c>
      <c r="U268" s="155">
        <v>0</v>
      </c>
      <c r="V268" s="155">
        <f>U268*H268</f>
        <v>0</v>
      </c>
      <c r="W268" s="155">
        <v>0</v>
      </c>
      <c r="X268" s="156">
        <f>W268*H268</f>
        <v>0</v>
      </c>
      <c r="AR268" s="157" t="s">
        <v>197</v>
      </c>
      <c r="AT268" s="157" t="s">
        <v>231</v>
      </c>
      <c r="AU268" s="157" t="s">
        <v>88</v>
      </c>
      <c r="AY268" s="15" t="s">
        <v>150</v>
      </c>
      <c r="BE268" s="158">
        <f>IF(O268="základní",K268,0)</f>
        <v>0</v>
      </c>
      <c r="BF268" s="158">
        <f>IF(O268="snížená",K268,0)</f>
        <v>0</v>
      </c>
      <c r="BG268" s="158">
        <f>IF(O268="zákl. přenesená",K268,0)</f>
        <v>0</v>
      </c>
      <c r="BH268" s="158">
        <f>IF(O268="sníž. přenesená",K268,0)</f>
        <v>0</v>
      </c>
      <c r="BI268" s="158">
        <f>IF(O268="nulová",K268,0)</f>
        <v>0</v>
      </c>
      <c r="BJ268" s="15" t="s">
        <v>86</v>
      </c>
      <c r="BK268" s="158">
        <f>ROUND(P268*H268,2)</f>
        <v>0</v>
      </c>
      <c r="BL268" s="15" t="s">
        <v>158</v>
      </c>
      <c r="BM268" s="157" t="s">
        <v>492</v>
      </c>
    </row>
    <row r="269" spans="2:65" s="12" customFormat="1" ht="11.25">
      <c r="B269" s="162"/>
      <c r="D269" s="163" t="s">
        <v>167</v>
      </c>
      <c r="E269" s="164" t="s">
        <v>1</v>
      </c>
      <c r="F269" s="165" t="s">
        <v>493</v>
      </c>
      <c r="H269" s="166">
        <v>195</v>
      </c>
      <c r="I269" s="167"/>
      <c r="J269" s="167"/>
      <c r="M269" s="162"/>
      <c r="N269" s="168"/>
      <c r="X269" s="169"/>
      <c r="AT269" s="164" t="s">
        <v>167</v>
      </c>
      <c r="AU269" s="164" t="s">
        <v>88</v>
      </c>
      <c r="AV269" s="12" t="s">
        <v>88</v>
      </c>
      <c r="AW269" s="12" t="s">
        <v>4</v>
      </c>
      <c r="AX269" s="12" t="s">
        <v>78</v>
      </c>
      <c r="AY269" s="164" t="s">
        <v>150</v>
      </c>
    </row>
    <row r="270" spans="2:65" s="12" customFormat="1" ht="11.25">
      <c r="B270" s="162"/>
      <c r="D270" s="163" t="s">
        <v>167</v>
      </c>
      <c r="E270" s="164" t="s">
        <v>1</v>
      </c>
      <c r="F270" s="165" t="s">
        <v>494</v>
      </c>
      <c r="H270" s="166">
        <v>1795</v>
      </c>
      <c r="I270" s="167"/>
      <c r="J270" s="167"/>
      <c r="M270" s="162"/>
      <c r="N270" s="168"/>
      <c r="X270" s="169"/>
      <c r="AT270" s="164" t="s">
        <v>167</v>
      </c>
      <c r="AU270" s="164" t="s">
        <v>88</v>
      </c>
      <c r="AV270" s="12" t="s">
        <v>88</v>
      </c>
      <c r="AW270" s="12" t="s">
        <v>4</v>
      </c>
      <c r="AX270" s="12" t="s">
        <v>78</v>
      </c>
      <c r="AY270" s="164" t="s">
        <v>150</v>
      </c>
    </row>
    <row r="271" spans="2:65" s="13" customFormat="1" ht="11.25">
      <c r="B271" s="181"/>
      <c r="D271" s="163" t="s">
        <v>167</v>
      </c>
      <c r="E271" s="182" t="s">
        <v>1</v>
      </c>
      <c r="F271" s="183" t="s">
        <v>437</v>
      </c>
      <c r="H271" s="184">
        <v>1990</v>
      </c>
      <c r="I271" s="185"/>
      <c r="J271" s="185"/>
      <c r="M271" s="181"/>
      <c r="N271" s="186"/>
      <c r="X271" s="187"/>
      <c r="AT271" s="182" t="s">
        <v>167</v>
      </c>
      <c r="AU271" s="182" t="s">
        <v>88</v>
      </c>
      <c r="AV271" s="13" t="s">
        <v>158</v>
      </c>
      <c r="AW271" s="13" t="s">
        <v>4</v>
      </c>
      <c r="AX271" s="13" t="s">
        <v>86</v>
      </c>
      <c r="AY271" s="182" t="s">
        <v>150</v>
      </c>
    </row>
    <row r="272" spans="2:65" s="12" customFormat="1" ht="11.25">
      <c r="B272" s="162"/>
      <c r="D272" s="163" t="s">
        <v>167</v>
      </c>
      <c r="F272" s="165" t="s">
        <v>488</v>
      </c>
      <c r="H272" s="166">
        <v>2189</v>
      </c>
      <c r="I272" s="167"/>
      <c r="J272" s="167"/>
      <c r="M272" s="162"/>
      <c r="N272" s="168"/>
      <c r="X272" s="169"/>
      <c r="AT272" s="164" t="s">
        <v>167</v>
      </c>
      <c r="AU272" s="164" t="s">
        <v>88</v>
      </c>
      <c r="AV272" s="12" t="s">
        <v>88</v>
      </c>
      <c r="AW272" s="12" t="s">
        <v>3</v>
      </c>
      <c r="AX272" s="12" t="s">
        <v>86</v>
      </c>
      <c r="AY272" s="164" t="s">
        <v>150</v>
      </c>
    </row>
    <row r="273" spans="2:65" s="1" customFormat="1" ht="16.5" customHeight="1">
      <c r="B273" s="115"/>
      <c r="C273" s="146" t="s">
        <v>495</v>
      </c>
      <c r="D273" s="146" t="s">
        <v>153</v>
      </c>
      <c r="E273" s="147" t="s">
        <v>496</v>
      </c>
      <c r="F273" s="148" t="s">
        <v>497</v>
      </c>
      <c r="G273" s="149" t="s">
        <v>195</v>
      </c>
      <c r="H273" s="150">
        <v>347.6</v>
      </c>
      <c r="I273" s="151"/>
      <c r="J273" s="151"/>
      <c r="K273" s="152">
        <f>ROUND(P273*H273,2)</f>
        <v>0</v>
      </c>
      <c r="L273" s="148" t="s">
        <v>1</v>
      </c>
      <c r="M273" s="30"/>
      <c r="N273" s="153" t="s">
        <v>1</v>
      </c>
      <c r="O273" s="114" t="s">
        <v>41</v>
      </c>
      <c r="P273" s="154">
        <f>I273+J273</f>
        <v>0</v>
      </c>
      <c r="Q273" s="154">
        <f>ROUND(I273*H273,2)</f>
        <v>0</v>
      </c>
      <c r="R273" s="154">
        <f>ROUND(J273*H273,2)</f>
        <v>0</v>
      </c>
      <c r="T273" s="155">
        <f>S273*H273</f>
        <v>0</v>
      </c>
      <c r="U273" s="155">
        <v>0</v>
      </c>
      <c r="V273" s="155">
        <f>U273*H273</f>
        <v>0</v>
      </c>
      <c r="W273" s="155">
        <v>0</v>
      </c>
      <c r="X273" s="156">
        <f>W273*H273</f>
        <v>0</v>
      </c>
      <c r="AR273" s="157" t="s">
        <v>158</v>
      </c>
      <c r="AT273" s="157" t="s">
        <v>153</v>
      </c>
      <c r="AU273" s="157" t="s">
        <v>88</v>
      </c>
      <c r="AY273" s="15" t="s">
        <v>150</v>
      </c>
      <c r="BE273" s="158">
        <f>IF(O273="základní",K273,0)</f>
        <v>0</v>
      </c>
      <c r="BF273" s="158">
        <f>IF(O273="snížená",K273,0)</f>
        <v>0</v>
      </c>
      <c r="BG273" s="158">
        <f>IF(O273="zákl. přenesená",K273,0)</f>
        <v>0</v>
      </c>
      <c r="BH273" s="158">
        <f>IF(O273="sníž. přenesená",K273,0)</f>
        <v>0</v>
      </c>
      <c r="BI273" s="158">
        <f>IF(O273="nulová",K273,0)</f>
        <v>0</v>
      </c>
      <c r="BJ273" s="15" t="s">
        <v>86</v>
      </c>
      <c r="BK273" s="158">
        <f>ROUND(P273*H273,2)</f>
        <v>0</v>
      </c>
      <c r="BL273" s="15" t="s">
        <v>158</v>
      </c>
      <c r="BM273" s="157" t="s">
        <v>498</v>
      </c>
    </row>
    <row r="274" spans="2:65" s="12" customFormat="1" ht="11.25">
      <c r="B274" s="162"/>
      <c r="D274" s="163" t="s">
        <v>167</v>
      </c>
      <c r="F274" s="165" t="s">
        <v>499</v>
      </c>
      <c r="H274" s="166">
        <v>347.6</v>
      </c>
      <c r="I274" s="167"/>
      <c r="J274" s="167"/>
      <c r="M274" s="162"/>
      <c r="N274" s="168"/>
      <c r="X274" s="169"/>
      <c r="AT274" s="164" t="s">
        <v>167</v>
      </c>
      <c r="AU274" s="164" t="s">
        <v>88</v>
      </c>
      <c r="AV274" s="12" t="s">
        <v>88</v>
      </c>
      <c r="AW274" s="12" t="s">
        <v>3</v>
      </c>
      <c r="AX274" s="12" t="s">
        <v>86</v>
      </c>
      <c r="AY274" s="164" t="s">
        <v>150</v>
      </c>
    </row>
    <row r="275" spans="2:65" s="1" customFormat="1" ht="16.5" customHeight="1">
      <c r="B275" s="115"/>
      <c r="C275" s="170" t="s">
        <v>500</v>
      </c>
      <c r="D275" s="170" t="s">
        <v>231</v>
      </c>
      <c r="E275" s="171" t="s">
        <v>501</v>
      </c>
      <c r="F275" s="172" t="s">
        <v>502</v>
      </c>
      <c r="G275" s="173" t="s">
        <v>195</v>
      </c>
      <c r="H275" s="174">
        <v>347.6</v>
      </c>
      <c r="I275" s="175"/>
      <c r="J275" s="176"/>
      <c r="K275" s="177">
        <f>ROUND(P275*H275,2)</f>
        <v>0</v>
      </c>
      <c r="L275" s="172" t="s">
        <v>1</v>
      </c>
      <c r="M275" s="178"/>
      <c r="N275" s="179" t="s">
        <v>1</v>
      </c>
      <c r="O275" s="114" t="s">
        <v>41</v>
      </c>
      <c r="P275" s="154">
        <f>I275+J275</f>
        <v>0</v>
      </c>
      <c r="Q275" s="154">
        <f>ROUND(I275*H275,2)</f>
        <v>0</v>
      </c>
      <c r="R275" s="154">
        <f>ROUND(J275*H275,2)</f>
        <v>0</v>
      </c>
      <c r="T275" s="155">
        <f>S275*H275</f>
        <v>0</v>
      </c>
      <c r="U275" s="155">
        <v>0</v>
      </c>
      <c r="V275" s="155">
        <f>U275*H275</f>
        <v>0</v>
      </c>
      <c r="W275" s="155">
        <v>0</v>
      </c>
      <c r="X275" s="156">
        <f>W275*H275</f>
        <v>0</v>
      </c>
      <c r="AR275" s="157" t="s">
        <v>197</v>
      </c>
      <c r="AT275" s="157" t="s">
        <v>231</v>
      </c>
      <c r="AU275" s="157" t="s">
        <v>88</v>
      </c>
      <c r="AY275" s="15" t="s">
        <v>150</v>
      </c>
      <c r="BE275" s="158">
        <f>IF(O275="základní",K275,0)</f>
        <v>0</v>
      </c>
      <c r="BF275" s="158">
        <f>IF(O275="snížená",K275,0)</f>
        <v>0</v>
      </c>
      <c r="BG275" s="158">
        <f>IF(O275="zákl. přenesená",K275,0)</f>
        <v>0</v>
      </c>
      <c r="BH275" s="158">
        <f>IF(O275="sníž. přenesená",K275,0)</f>
        <v>0</v>
      </c>
      <c r="BI275" s="158">
        <f>IF(O275="nulová",K275,0)</f>
        <v>0</v>
      </c>
      <c r="BJ275" s="15" t="s">
        <v>86</v>
      </c>
      <c r="BK275" s="158">
        <f>ROUND(P275*H275,2)</f>
        <v>0</v>
      </c>
      <c r="BL275" s="15" t="s">
        <v>158</v>
      </c>
      <c r="BM275" s="157" t="s">
        <v>503</v>
      </c>
    </row>
    <row r="276" spans="2:65" s="12" customFormat="1" ht="11.25">
      <c r="B276" s="162"/>
      <c r="D276" s="163" t="s">
        <v>167</v>
      </c>
      <c r="E276" s="164" t="s">
        <v>1</v>
      </c>
      <c r="F276" s="165" t="s">
        <v>504</v>
      </c>
      <c r="H276" s="166">
        <v>316</v>
      </c>
      <c r="I276" s="167"/>
      <c r="J276" s="167"/>
      <c r="M276" s="162"/>
      <c r="N276" s="168"/>
      <c r="X276" s="169"/>
      <c r="AT276" s="164" t="s">
        <v>167</v>
      </c>
      <c r="AU276" s="164" t="s">
        <v>88</v>
      </c>
      <c r="AV276" s="12" t="s">
        <v>88</v>
      </c>
      <c r="AW276" s="12" t="s">
        <v>4</v>
      </c>
      <c r="AX276" s="12" t="s">
        <v>86</v>
      </c>
      <c r="AY276" s="164" t="s">
        <v>150</v>
      </c>
    </row>
    <row r="277" spans="2:65" s="12" customFormat="1" ht="11.25">
      <c r="B277" s="162"/>
      <c r="D277" s="163" t="s">
        <v>167</v>
      </c>
      <c r="F277" s="165" t="s">
        <v>499</v>
      </c>
      <c r="H277" s="166">
        <v>347.6</v>
      </c>
      <c r="I277" s="167"/>
      <c r="J277" s="167"/>
      <c r="M277" s="162"/>
      <c r="N277" s="168"/>
      <c r="X277" s="169"/>
      <c r="AT277" s="164" t="s">
        <v>167</v>
      </c>
      <c r="AU277" s="164" t="s">
        <v>88</v>
      </c>
      <c r="AV277" s="12" t="s">
        <v>88</v>
      </c>
      <c r="AW277" s="12" t="s">
        <v>3</v>
      </c>
      <c r="AX277" s="12" t="s">
        <v>86</v>
      </c>
      <c r="AY277" s="164" t="s">
        <v>150</v>
      </c>
    </row>
    <row r="278" spans="2:65" s="1" customFormat="1" ht="16.5" customHeight="1">
      <c r="B278" s="115"/>
      <c r="C278" s="146" t="s">
        <v>505</v>
      </c>
      <c r="D278" s="146" t="s">
        <v>153</v>
      </c>
      <c r="E278" s="147" t="s">
        <v>506</v>
      </c>
      <c r="F278" s="148" t="s">
        <v>507</v>
      </c>
      <c r="G278" s="149" t="s">
        <v>186</v>
      </c>
      <c r="H278" s="150">
        <v>20</v>
      </c>
      <c r="I278" s="151"/>
      <c r="J278" s="151"/>
      <c r="K278" s="152">
        <f t="shared" ref="K278:K306" si="32">ROUND(P278*H278,2)</f>
        <v>0</v>
      </c>
      <c r="L278" s="148" t="s">
        <v>1</v>
      </c>
      <c r="M278" s="30"/>
      <c r="N278" s="153" t="s">
        <v>1</v>
      </c>
      <c r="O278" s="114" t="s">
        <v>41</v>
      </c>
      <c r="P278" s="154">
        <f t="shared" ref="P278:P306" si="33">I278+J278</f>
        <v>0</v>
      </c>
      <c r="Q278" s="154">
        <f t="shared" ref="Q278:Q306" si="34">ROUND(I278*H278,2)</f>
        <v>0</v>
      </c>
      <c r="R278" s="154">
        <f t="shared" ref="R278:R306" si="35">ROUND(J278*H278,2)</f>
        <v>0</v>
      </c>
      <c r="T278" s="155">
        <f t="shared" ref="T278:T306" si="36">S278*H278</f>
        <v>0</v>
      </c>
      <c r="U278" s="155">
        <v>0</v>
      </c>
      <c r="V278" s="155">
        <f t="shared" ref="V278:V306" si="37">U278*H278</f>
        <v>0</v>
      </c>
      <c r="W278" s="155">
        <v>0</v>
      </c>
      <c r="X278" s="156">
        <f t="shared" ref="X278:X306" si="38">W278*H278</f>
        <v>0</v>
      </c>
      <c r="AR278" s="157" t="s">
        <v>158</v>
      </c>
      <c r="AT278" s="157" t="s">
        <v>153</v>
      </c>
      <c r="AU278" s="157" t="s">
        <v>88</v>
      </c>
      <c r="AY278" s="15" t="s">
        <v>150</v>
      </c>
      <c r="BE278" s="158">
        <f t="shared" ref="BE278:BE306" si="39">IF(O278="základní",K278,0)</f>
        <v>0</v>
      </c>
      <c r="BF278" s="158">
        <f t="shared" ref="BF278:BF306" si="40">IF(O278="snížená",K278,0)</f>
        <v>0</v>
      </c>
      <c r="BG278" s="158">
        <f t="shared" ref="BG278:BG306" si="41">IF(O278="zákl. přenesená",K278,0)</f>
        <v>0</v>
      </c>
      <c r="BH278" s="158">
        <f t="shared" ref="BH278:BH306" si="42">IF(O278="sníž. přenesená",K278,0)</f>
        <v>0</v>
      </c>
      <c r="BI278" s="158">
        <f t="shared" ref="BI278:BI306" si="43">IF(O278="nulová",K278,0)</f>
        <v>0</v>
      </c>
      <c r="BJ278" s="15" t="s">
        <v>86</v>
      </c>
      <c r="BK278" s="158">
        <f t="shared" ref="BK278:BK306" si="44">ROUND(P278*H278,2)</f>
        <v>0</v>
      </c>
      <c r="BL278" s="15" t="s">
        <v>158</v>
      </c>
      <c r="BM278" s="157" t="s">
        <v>508</v>
      </c>
    </row>
    <row r="279" spans="2:65" s="1" customFormat="1" ht="16.5" customHeight="1">
      <c r="B279" s="115"/>
      <c r="C279" s="170" t="s">
        <v>509</v>
      </c>
      <c r="D279" s="170" t="s">
        <v>231</v>
      </c>
      <c r="E279" s="171" t="s">
        <v>510</v>
      </c>
      <c r="F279" s="172" t="s">
        <v>511</v>
      </c>
      <c r="G279" s="173" t="s">
        <v>186</v>
      </c>
      <c r="H279" s="174">
        <v>20</v>
      </c>
      <c r="I279" s="175"/>
      <c r="J279" s="176"/>
      <c r="K279" s="177">
        <f t="shared" si="32"/>
        <v>0</v>
      </c>
      <c r="L279" s="172" t="s">
        <v>1</v>
      </c>
      <c r="M279" s="178"/>
      <c r="N279" s="179" t="s">
        <v>1</v>
      </c>
      <c r="O279" s="114" t="s">
        <v>41</v>
      </c>
      <c r="P279" s="154">
        <f t="shared" si="33"/>
        <v>0</v>
      </c>
      <c r="Q279" s="154">
        <f t="shared" si="34"/>
        <v>0</v>
      </c>
      <c r="R279" s="154">
        <f t="shared" si="35"/>
        <v>0</v>
      </c>
      <c r="T279" s="155">
        <f t="shared" si="36"/>
        <v>0</v>
      </c>
      <c r="U279" s="155">
        <v>0</v>
      </c>
      <c r="V279" s="155">
        <f t="shared" si="37"/>
        <v>0</v>
      </c>
      <c r="W279" s="155">
        <v>0</v>
      </c>
      <c r="X279" s="156">
        <f t="shared" si="38"/>
        <v>0</v>
      </c>
      <c r="AR279" s="157" t="s">
        <v>197</v>
      </c>
      <c r="AT279" s="157" t="s">
        <v>231</v>
      </c>
      <c r="AU279" s="157" t="s">
        <v>88</v>
      </c>
      <c r="AY279" s="15" t="s">
        <v>150</v>
      </c>
      <c r="BE279" s="158">
        <f t="shared" si="39"/>
        <v>0</v>
      </c>
      <c r="BF279" s="158">
        <f t="shared" si="40"/>
        <v>0</v>
      </c>
      <c r="BG279" s="158">
        <f t="shared" si="41"/>
        <v>0</v>
      </c>
      <c r="BH279" s="158">
        <f t="shared" si="42"/>
        <v>0</v>
      </c>
      <c r="BI279" s="158">
        <f t="shared" si="43"/>
        <v>0</v>
      </c>
      <c r="BJ279" s="15" t="s">
        <v>86</v>
      </c>
      <c r="BK279" s="158">
        <f t="shared" si="44"/>
        <v>0</v>
      </c>
      <c r="BL279" s="15" t="s">
        <v>158</v>
      </c>
      <c r="BM279" s="157" t="s">
        <v>512</v>
      </c>
    </row>
    <row r="280" spans="2:65" s="1" customFormat="1" ht="16.5" customHeight="1">
      <c r="B280" s="115"/>
      <c r="C280" s="146" t="s">
        <v>513</v>
      </c>
      <c r="D280" s="146" t="s">
        <v>153</v>
      </c>
      <c r="E280" s="147" t="s">
        <v>514</v>
      </c>
      <c r="F280" s="148" t="s">
        <v>515</v>
      </c>
      <c r="G280" s="149" t="s">
        <v>186</v>
      </c>
      <c r="H280" s="150">
        <v>7</v>
      </c>
      <c r="I280" s="151"/>
      <c r="J280" s="151"/>
      <c r="K280" s="152">
        <f t="shared" si="32"/>
        <v>0</v>
      </c>
      <c r="L280" s="148" t="s">
        <v>1</v>
      </c>
      <c r="M280" s="30"/>
      <c r="N280" s="153" t="s">
        <v>1</v>
      </c>
      <c r="O280" s="114" t="s">
        <v>41</v>
      </c>
      <c r="P280" s="154">
        <f t="shared" si="33"/>
        <v>0</v>
      </c>
      <c r="Q280" s="154">
        <f t="shared" si="34"/>
        <v>0</v>
      </c>
      <c r="R280" s="154">
        <f t="shared" si="35"/>
        <v>0</v>
      </c>
      <c r="T280" s="155">
        <f t="shared" si="36"/>
        <v>0</v>
      </c>
      <c r="U280" s="155">
        <v>0</v>
      </c>
      <c r="V280" s="155">
        <f t="shared" si="37"/>
        <v>0</v>
      </c>
      <c r="W280" s="155">
        <v>0</v>
      </c>
      <c r="X280" s="156">
        <f t="shared" si="38"/>
        <v>0</v>
      </c>
      <c r="AR280" s="157" t="s">
        <v>158</v>
      </c>
      <c r="AT280" s="157" t="s">
        <v>153</v>
      </c>
      <c r="AU280" s="157" t="s">
        <v>88</v>
      </c>
      <c r="AY280" s="15" t="s">
        <v>150</v>
      </c>
      <c r="BE280" s="158">
        <f t="shared" si="39"/>
        <v>0</v>
      </c>
      <c r="BF280" s="158">
        <f t="shared" si="40"/>
        <v>0</v>
      </c>
      <c r="BG280" s="158">
        <f t="shared" si="41"/>
        <v>0</v>
      </c>
      <c r="BH280" s="158">
        <f t="shared" si="42"/>
        <v>0</v>
      </c>
      <c r="BI280" s="158">
        <f t="shared" si="43"/>
        <v>0</v>
      </c>
      <c r="BJ280" s="15" t="s">
        <v>86</v>
      </c>
      <c r="BK280" s="158">
        <f t="shared" si="44"/>
        <v>0</v>
      </c>
      <c r="BL280" s="15" t="s">
        <v>158</v>
      </c>
      <c r="BM280" s="157" t="s">
        <v>516</v>
      </c>
    </row>
    <row r="281" spans="2:65" s="1" customFormat="1" ht="16.5" customHeight="1">
      <c r="B281" s="115"/>
      <c r="C281" s="170" t="s">
        <v>517</v>
      </c>
      <c r="D281" s="170" t="s">
        <v>231</v>
      </c>
      <c r="E281" s="171" t="s">
        <v>518</v>
      </c>
      <c r="F281" s="172" t="s">
        <v>519</v>
      </c>
      <c r="G281" s="173" t="s">
        <v>186</v>
      </c>
      <c r="H281" s="174">
        <v>7</v>
      </c>
      <c r="I281" s="175"/>
      <c r="J281" s="176"/>
      <c r="K281" s="177">
        <f t="shared" si="32"/>
        <v>0</v>
      </c>
      <c r="L281" s="172" t="s">
        <v>1</v>
      </c>
      <c r="M281" s="178"/>
      <c r="N281" s="179" t="s">
        <v>1</v>
      </c>
      <c r="O281" s="114" t="s">
        <v>41</v>
      </c>
      <c r="P281" s="154">
        <f t="shared" si="33"/>
        <v>0</v>
      </c>
      <c r="Q281" s="154">
        <f t="shared" si="34"/>
        <v>0</v>
      </c>
      <c r="R281" s="154">
        <f t="shared" si="35"/>
        <v>0</v>
      </c>
      <c r="T281" s="155">
        <f t="shared" si="36"/>
        <v>0</v>
      </c>
      <c r="U281" s="155">
        <v>0</v>
      </c>
      <c r="V281" s="155">
        <f t="shared" si="37"/>
        <v>0</v>
      </c>
      <c r="W281" s="155">
        <v>0</v>
      </c>
      <c r="X281" s="156">
        <f t="shared" si="38"/>
        <v>0</v>
      </c>
      <c r="AR281" s="157" t="s">
        <v>197</v>
      </c>
      <c r="AT281" s="157" t="s">
        <v>231</v>
      </c>
      <c r="AU281" s="157" t="s">
        <v>88</v>
      </c>
      <c r="AY281" s="15" t="s">
        <v>150</v>
      </c>
      <c r="BE281" s="158">
        <f t="shared" si="39"/>
        <v>0</v>
      </c>
      <c r="BF281" s="158">
        <f t="shared" si="40"/>
        <v>0</v>
      </c>
      <c r="BG281" s="158">
        <f t="shared" si="41"/>
        <v>0</v>
      </c>
      <c r="BH281" s="158">
        <f t="shared" si="42"/>
        <v>0</v>
      </c>
      <c r="BI281" s="158">
        <f t="shared" si="43"/>
        <v>0</v>
      </c>
      <c r="BJ281" s="15" t="s">
        <v>86</v>
      </c>
      <c r="BK281" s="158">
        <f t="shared" si="44"/>
        <v>0</v>
      </c>
      <c r="BL281" s="15" t="s">
        <v>158</v>
      </c>
      <c r="BM281" s="157" t="s">
        <v>520</v>
      </c>
    </row>
    <row r="282" spans="2:65" s="1" customFormat="1" ht="16.5" customHeight="1">
      <c r="B282" s="115"/>
      <c r="C282" s="146" t="s">
        <v>521</v>
      </c>
      <c r="D282" s="146" t="s">
        <v>153</v>
      </c>
      <c r="E282" s="147" t="s">
        <v>522</v>
      </c>
      <c r="F282" s="148" t="s">
        <v>523</v>
      </c>
      <c r="G282" s="149" t="s">
        <v>186</v>
      </c>
      <c r="H282" s="150">
        <v>3</v>
      </c>
      <c r="I282" s="151"/>
      <c r="J282" s="151"/>
      <c r="K282" s="152">
        <f t="shared" si="32"/>
        <v>0</v>
      </c>
      <c r="L282" s="148" t="s">
        <v>1</v>
      </c>
      <c r="M282" s="30"/>
      <c r="N282" s="153" t="s">
        <v>1</v>
      </c>
      <c r="O282" s="114" t="s">
        <v>41</v>
      </c>
      <c r="P282" s="154">
        <f t="shared" si="33"/>
        <v>0</v>
      </c>
      <c r="Q282" s="154">
        <f t="shared" si="34"/>
        <v>0</v>
      </c>
      <c r="R282" s="154">
        <f t="shared" si="35"/>
        <v>0</v>
      </c>
      <c r="T282" s="155">
        <f t="shared" si="36"/>
        <v>0</v>
      </c>
      <c r="U282" s="155">
        <v>0</v>
      </c>
      <c r="V282" s="155">
        <f t="shared" si="37"/>
        <v>0</v>
      </c>
      <c r="W282" s="155">
        <v>0</v>
      </c>
      <c r="X282" s="156">
        <f t="shared" si="38"/>
        <v>0</v>
      </c>
      <c r="AR282" s="157" t="s">
        <v>249</v>
      </c>
      <c r="AT282" s="157" t="s">
        <v>153</v>
      </c>
      <c r="AU282" s="157" t="s">
        <v>88</v>
      </c>
      <c r="AY282" s="15" t="s">
        <v>150</v>
      </c>
      <c r="BE282" s="158">
        <f t="shared" si="39"/>
        <v>0</v>
      </c>
      <c r="BF282" s="158">
        <f t="shared" si="40"/>
        <v>0</v>
      </c>
      <c r="BG282" s="158">
        <f t="shared" si="41"/>
        <v>0</v>
      </c>
      <c r="BH282" s="158">
        <f t="shared" si="42"/>
        <v>0</v>
      </c>
      <c r="BI282" s="158">
        <f t="shared" si="43"/>
        <v>0</v>
      </c>
      <c r="BJ282" s="15" t="s">
        <v>86</v>
      </c>
      <c r="BK282" s="158">
        <f t="shared" si="44"/>
        <v>0</v>
      </c>
      <c r="BL282" s="15" t="s">
        <v>249</v>
      </c>
      <c r="BM282" s="157" t="s">
        <v>524</v>
      </c>
    </row>
    <row r="283" spans="2:65" s="1" customFormat="1" ht="16.5" customHeight="1">
      <c r="B283" s="115"/>
      <c r="C283" s="170" t="s">
        <v>525</v>
      </c>
      <c r="D283" s="170" t="s">
        <v>231</v>
      </c>
      <c r="E283" s="171" t="s">
        <v>526</v>
      </c>
      <c r="F283" s="172" t="s">
        <v>527</v>
      </c>
      <c r="G283" s="173" t="s">
        <v>186</v>
      </c>
      <c r="H283" s="174">
        <v>3</v>
      </c>
      <c r="I283" s="175"/>
      <c r="J283" s="176"/>
      <c r="K283" s="177">
        <f t="shared" si="32"/>
        <v>0</v>
      </c>
      <c r="L283" s="172" t="s">
        <v>1</v>
      </c>
      <c r="M283" s="178"/>
      <c r="N283" s="179" t="s">
        <v>1</v>
      </c>
      <c r="O283" s="114" t="s">
        <v>41</v>
      </c>
      <c r="P283" s="154">
        <f t="shared" si="33"/>
        <v>0</v>
      </c>
      <c r="Q283" s="154">
        <f t="shared" si="34"/>
        <v>0</v>
      </c>
      <c r="R283" s="154">
        <f t="shared" si="35"/>
        <v>0</v>
      </c>
      <c r="T283" s="155">
        <f t="shared" si="36"/>
        <v>0</v>
      </c>
      <c r="U283" s="155">
        <v>0</v>
      </c>
      <c r="V283" s="155">
        <f t="shared" si="37"/>
        <v>0</v>
      </c>
      <c r="W283" s="155">
        <v>0</v>
      </c>
      <c r="X283" s="156">
        <f t="shared" si="38"/>
        <v>0</v>
      </c>
      <c r="AR283" s="157" t="s">
        <v>326</v>
      </c>
      <c r="AT283" s="157" t="s">
        <v>231</v>
      </c>
      <c r="AU283" s="157" t="s">
        <v>88</v>
      </c>
      <c r="AY283" s="15" t="s">
        <v>150</v>
      </c>
      <c r="BE283" s="158">
        <f t="shared" si="39"/>
        <v>0</v>
      </c>
      <c r="BF283" s="158">
        <f t="shared" si="40"/>
        <v>0</v>
      </c>
      <c r="BG283" s="158">
        <f t="shared" si="41"/>
        <v>0</v>
      </c>
      <c r="BH283" s="158">
        <f t="shared" si="42"/>
        <v>0</v>
      </c>
      <c r="BI283" s="158">
        <f t="shared" si="43"/>
        <v>0</v>
      </c>
      <c r="BJ283" s="15" t="s">
        <v>86</v>
      </c>
      <c r="BK283" s="158">
        <f t="shared" si="44"/>
        <v>0</v>
      </c>
      <c r="BL283" s="15" t="s">
        <v>326</v>
      </c>
      <c r="BM283" s="157" t="s">
        <v>528</v>
      </c>
    </row>
    <row r="284" spans="2:65" s="1" customFormat="1" ht="16.5" customHeight="1">
      <c r="B284" s="115"/>
      <c r="C284" s="146" t="s">
        <v>529</v>
      </c>
      <c r="D284" s="146" t="s">
        <v>153</v>
      </c>
      <c r="E284" s="147" t="s">
        <v>530</v>
      </c>
      <c r="F284" s="148" t="s">
        <v>531</v>
      </c>
      <c r="G284" s="149" t="s">
        <v>186</v>
      </c>
      <c r="H284" s="150">
        <v>4</v>
      </c>
      <c r="I284" s="151"/>
      <c r="J284" s="151"/>
      <c r="K284" s="152">
        <f t="shared" si="32"/>
        <v>0</v>
      </c>
      <c r="L284" s="148" t="s">
        <v>1</v>
      </c>
      <c r="M284" s="30"/>
      <c r="N284" s="153" t="s">
        <v>1</v>
      </c>
      <c r="O284" s="114" t="s">
        <v>41</v>
      </c>
      <c r="P284" s="154">
        <f t="shared" si="33"/>
        <v>0</v>
      </c>
      <c r="Q284" s="154">
        <f t="shared" si="34"/>
        <v>0</v>
      </c>
      <c r="R284" s="154">
        <f t="shared" si="35"/>
        <v>0</v>
      </c>
      <c r="T284" s="155">
        <f t="shared" si="36"/>
        <v>0</v>
      </c>
      <c r="U284" s="155">
        <v>0</v>
      </c>
      <c r="V284" s="155">
        <f t="shared" si="37"/>
        <v>0</v>
      </c>
      <c r="W284" s="155">
        <v>0</v>
      </c>
      <c r="X284" s="156">
        <f t="shared" si="38"/>
        <v>0</v>
      </c>
      <c r="AR284" s="157" t="s">
        <v>249</v>
      </c>
      <c r="AT284" s="157" t="s">
        <v>153</v>
      </c>
      <c r="AU284" s="157" t="s">
        <v>88</v>
      </c>
      <c r="AY284" s="15" t="s">
        <v>150</v>
      </c>
      <c r="BE284" s="158">
        <f t="shared" si="39"/>
        <v>0</v>
      </c>
      <c r="BF284" s="158">
        <f t="shared" si="40"/>
        <v>0</v>
      </c>
      <c r="BG284" s="158">
        <f t="shared" si="41"/>
        <v>0</v>
      </c>
      <c r="BH284" s="158">
        <f t="shared" si="42"/>
        <v>0</v>
      </c>
      <c r="BI284" s="158">
        <f t="shared" si="43"/>
        <v>0</v>
      </c>
      <c r="BJ284" s="15" t="s">
        <v>86</v>
      </c>
      <c r="BK284" s="158">
        <f t="shared" si="44"/>
        <v>0</v>
      </c>
      <c r="BL284" s="15" t="s">
        <v>249</v>
      </c>
      <c r="BM284" s="157" t="s">
        <v>532</v>
      </c>
    </row>
    <row r="285" spans="2:65" s="1" customFormat="1" ht="16.5" customHeight="1">
      <c r="B285" s="115"/>
      <c r="C285" s="170" t="s">
        <v>533</v>
      </c>
      <c r="D285" s="170" t="s">
        <v>231</v>
      </c>
      <c r="E285" s="171" t="s">
        <v>534</v>
      </c>
      <c r="F285" s="172" t="s">
        <v>535</v>
      </c>
      <c r="G285" s="173" t="s">
        <v>186</v>
      </c>
      <c r="H285" s="174">
        <v>4</v>
      </c>
      <c r="I285" s="175"/>
      <c r="J285" s="176"/>
      <c r="K285" s="177">
        <f t="shared" si="32"/>
        <v>0</v>
      </c>
      <c r="L285" s="172" t="s">
        <v>1</v>
      </c>
      <c r="M285" s="178"/>
      <c r="N285" s="179" t="s">
        <v>1</v>
      </c>
      <c r="O285" s="114" t="s">
        <v>41</v>
      </c>
      <c r="P285" s="154">
        <f t="shared" si="33"/>
        <v>0</v>
      </c>
      <c r="Q285" s="154">
        <f t="shared" si="34"/>
        <v>0</v>
      </c>
      <c r="R285" s="154">
        <f t="shared" si="35"/>
        <v>0</v>
      </c>
      <c r="T285" s="155">
        <f t="shared" si="36"/>
        <v>0</v>
      </c>
      <c r="U285" s="155">
        <v>0</v>
      </c>
      <c r="V285" s="155">
        <f t="shared" si="37"/>
        <v>0</v>
      </c>
      <c r="W285" s="155">
        <v>0</v>
      </c>
      <c r="X285" s="156">
        <f t="shared" si="38"/>
        <v>0</v>
      </c>
      <c r="AR285" s="157" t="s">
        <v>326</v>
      </c>
      <c r="AT285" s="157" t="s">
        <v>231</v>
      </c>
      <c r="AU285" s="157" t="s">
        <v>88</v>
      </c>
      <c r="AY285" s="15" t="s">
        <v>150</v>
      </c>
      <c r="BE285" s="158">
        <f t="shared" si="39"/>
        <v>0</v>
      </c>
      <c r="BF285" s="158">
        <f t="shared" si="40"/>
        <v>0</v>
      </c>
      <c r="BG285" s="158">
        <f t="shared" si="41"/>
        <v>0</v>
      </c>
      <c r="BH285" s="158">
        <f t="shared" si="42"/>
        <v>0</v>
      </c>
      <c r="BI285" s="158">
        <f t="shared" si="43"/>
        <v>0</v>
      </c>
      <c r="BJ285" s="15" t="s">
        <v>86</v>
      </c>
      <c r="BK285" s="158">
        <f t="shared" si="44"/>
        <v>0</v>
      </c>
      <c r="BL285" s="15" t="s">
        <v>326</v>
      </c>
      <c r="BM285" s="157" t="s">
        <v>536</v>
      </c>
    </row>
    <row r="286" spans="2:65" s="1" customFormat="1" ht="16.5" customHeight="1">
      <c r="B286" s="115"/>
      <c r="C286" s="146" t="s">
        <v>537</v>
      </c>
      <c r="D286" s="146" t="s">
        <v>153</v>
      </c>
      <c r="E286" s="147" t="s">
        <v>538</v>
      </c>
      <c r="F286" s="148" t="s">
        <v>539</v>
      </c>
      <c r="G286" s="149" t="s">
        <v>186</v>
      </c>
      <c r="H286" s="150">
        <v>3</v>
      </c>
      <c r="I286" s="151"/>
      <c r="J286" s="151"/>
      <c r="K286" s="152">
        <f t="shared" si="32"/>
        <v>0</v>
      </c>
      <c r="L286" s="148" t="s">
        <v>1</v>
      </c>
      <c r="M286" s="30"/>
      <c r="N286" s="153" t="s">
        <v>1</v>
      </c>
      <c r="O286" s="114" t="s">
        <v>41</v>
      </c>
      <c r="P286" s="154">
        <f t="shared" si="33"/>
        <v>0</v>
      </c>
      <c r="Q286" s="154">
        <f t="shared" si="34"/>
        <v>0</v>
      </c>
      <c r="R286" s="154">
        <f t="shared" si="35"/>
        <v>0</v>
      </c>
      <c r="T286" s="155">
        <f t="shared" si="36"/>
        <v>0</v>
      </c>
      <c r="U286" s="155">
        <v>0</v>
      </c>
      <c r="V286" s="155">
        <f t="shared" si="37"/>
        <v>0</v>
      </c>
      <c r="W286" s="155">
        <v>0</v>
      </c>
      <c r="X286" s="156">
        <f t="shared" si="38"/>
        <v>0</v>
      </c>
      <c r="AR286" s="157" t="s">
        <v>249</v>
      </c>
      <c r="AT286" s="157" t="s">
        <v>153</v>
      </c>
      <c r="AU286" s="157" t="s">
        <v>88</v>
      </c>
      <c r="AY286" s="15" t="s">
        <v>150</v>
      </c>
      <c r="BE286" s="158">
        <f t="shared" si="39"/>
        <v>0</v>
      </c>
      <c r="BF286" s="158">
        <f t="shared" si="40"/>
        <v>0</v>
      </c>
      <c r="BG286" s="158">
        <f t="shared" si="41"/>
        <v>0</v>
      </c>
      <c r="BH286" s="158">
        <f t="shared" si="42"/>
        <v>0</v>
      </c>
      <c r="BI286" s="158">
        <f t="shared" si="43"/>
        <v>0</v>
      </c>
      <c r="BJ286" s="15" t="s">
        <v>86</v>
      </c>
      <c r="BK286" s="158">
        <f t="shared" si="44"/>
        <v>0</v>
      </c>
      <c r="BL286" s="15" t="s">
        <v>249</v>
      </c>
      <c r="BM286" s="157" t="s">
        <v>540</v>
      </c>
    </row>
    <row r="287" spans="2:65" s="1" customFormat="1" ht="16.5" customHeight="1">
      <c r="B287" s="115"/>
      <c r="C287" s="170" t="s">
        <v>541</v>
      </c>
      <c r="D287" s="170" t="s">
        <v>231</v>
      </c>
      <c r="E287" s="171" t="s">
        <v>542</v>
      </c>
      <c r="F287" s="172" t="s">
        <v>543</v>
      </c>
      <c r="G287" s="173" t="s">
        <v>186</v>
      </c>
      <c r="H287" s="174">
        <v>3</v>
      </c>
      <c r="I287" s="175"/>
      <c r="J287" s="176"/>
      <c r="K287" s="177">
        <f t="shared" si="32"/>
        <v>0</v>
      </c>
      <c r="L287" s="172" t="s">
        <v>1</v>
      </c>
      <c r="M287" s="178"/>
      <c r="N287" s="179" t="s">
        <v>1</v>
      </c>
      <c r="O287" s="114" t="s">
        <v>41</v>
      </c>
      <c r="P287" s="154">
        <f t="shared" si="33"/>
        <v>0</v>
      </c>
      <c r="Q287" s="154">
        <f t="shared" si="34"/>
        <v>0</v>
      </c>
      <c r="R287" s="154">
        <f t="shared" si="35"/>
        <v>0</v>
      </c>
      <c r="T287" s="155">
        <f t="shared" si="36"/>
        <v>0</v>
      </c>
      <c r="U287" s="155">
        <v>0</v>
      </c>
      <c r="V287" s="155">
        <f t="shared" si="37"/>
        <v>0</v>
      </c>
      <c r="W287" s="155">
        <v>0</v>
      </c>
      <c r="X287" s="156">
        <f t="shared" si="38"/>
        <v>0</v>
      </c>
      <c r="AR287" s="157" t="s">
        <v>326</v>
      </c>
      <c r="AT287" s="157" t="s">
        <v>231</v>
      </c>
      <c r="AU287" s="157" t="s">
        <v>88</v>
      </c>
      <c r="AY287" s="15" t="s">
        <v>150</v>
      </c>
      <c r="BE287" s="158">
        <f t="shared" si="39"/>
        <v>0</v>
      </c>
      <c r="BF287" s="158">
        <f t="shared" si="40"/>
        <v>0</v>
      </c>
      <c r="BG287" s="158">
        <f t="shared" si="41"/>
        <v>0</v>
      </c>
      <c r="BH287" s="158">
        <f t="shared" si="42"/>
        <v>0</v>
      </c>
      <c r="BI287" s="158">
        <f t="shared" si="43"/>
        <v>0</v>
      </c>
      <c r="BJ287" s="15" t="s">
        <v>86</v>
      </c>
      <c r="BK287" s="158">
        <f t="shared" si="44"/>
        <v>0</v>
      </c>
      <c r="BL287" s="15" t="s">
        <v>326</v>
      </c>
      <c r="BM287" s="157" t="s">
        <v>544</v>
      </c>
    </row>
    <row r="288" spans="2:65" s="1" customFormat="1" ht="16.5" customHeight="1">
      <c r="B288" s="115"/>
      <c r="C288" s="146" t="s">
        <v>545</v>
      </c>
      <c r="D288" s="146" t="s">
        <v>153</v>
      </c>
      <c r="E288" s="147" t="s">
        <v>546</v>
      </c>
      <c r="F288" s="148" t="s">
        <v>547</v>
      </c>
      <c r="G288" s="149" t="s">
        <v>186</v>
      </c>
      <c r="H288" s="150">
        <v>18</v>
      </c>
      <c r="I288" s="151"/>
      <c r="J288" s="151"/>
      <c r="K288" s="152">
        <f t="shared" si="32"/>
        <v>0</v>
      </c>
      <c r="L288" s="148" t="s">
        <v>1</v>
      </c>
      <c r="M288" s="30"/>
      <c r="N288" s="153" t="s">
        <v>1</v>
      </c>
      <c r="O288" s="114" t="s">
        <v>41</v>
      </c>
      <c r="P288" s="154">
        <f t="shared" si="33"/>
        <v>0</v>
      </c>
      <c r="Q288" s="154">
        <f t="shared" si="34"/>
        <v>0</v>
      </c>
      <c r="R288" s="154">
        <f t="shared" si="35"/>
        <v>0</v>
      </c>
      <c r="T288" s="155">
        <f t="shared" si="36"/>
        <v>0</v>
      </c>
      <c r="U288" s="155">
        <v>0</v>
      </c>
      <c r="V288" s="155">
        <f t="shared" si="37"/>
        <v>0</v>
      </c>
      <c r="W288" s="155">
        <v>0</v>
      </c>
      <c r="X288" s="156">
        <f t="shared" si="38"/>
        <v>0</v>
      </c>
      <c r="AR288" s="157" t="s">
        <v>249</v>
      </c>
      <c r="AT288" s="157" t="s">
        <v>153</v>
      </c>
      <c r="AU288" s="157" t="s">
        <v>88</v>
      </c>
      <c r="AY288" s="15" t="s">
        <v>150</v>
      </c>
      <c r="BE288" s="158">
        <f t="shared" si="39"/>
        <v>0</v>
      </c>
      <c r="BF288" s="158">
        <f t="shared" si="40"/>
        <v>0</v>
      </c>
      <c r="BG288" s="158">
        <f t="shared" si="41"/>
        <v>0</v>
      </c>
      <c r="BH288" s="158">
        <f t="shared" si="42"/>
        <v>0</v>
      </c>
      <c r="BI288" s="158">
        <f t="shared" si="43"/>
        <v>0</v>
      </c>
      <c r="BJ288" s="15" t="s">
        <v>86</v>
      </c>
      <c r="BK288" s="158">
        <f t="shared" si="44"/>
        <v>0</v>
      </c>
      <c r="BL288" s="15" t="s">
        <v>249</v>
      </c>
      <c r="BM288" s="157" t="s">
        <v>548</v>
      </c>
    </row>
    <row r="289" spans="2:65" s="1" customFormat="1" ht="16.5" customHeight="1">
      <c r="B289" s="115"/>
      <c r="C289" s="170" t="s">
        <v>549</v>
      </c>
      <c r="D289" s="170" t="s">
        <v>231</v>
      </c>
      <c r="E289" s="171" t="s">
        <v>550</v>
      </c>
      <c r="F289" s="172" t="s">
        <v>551</v>
      </c>
      <c r="G289" s="173" t="s">
        <v>186</v>
      </c>
      <c r="H289" s="174">
        <v>18</v>
      </c>
      <c r="I289" s="175"/>
      <c r="J289" s="176"/>
      <c r="K289" s="177">
        <f t="shared" si="32"/>
        <v>0</v>
      </c>
      <c r="L289" s="172" t="s">
        <v>1</v>
      </c>
      <c r="M289" s="178"/>
      <c r="N289" s="179" t="s">
        <v>1</v>
      </c>
      <c r="O289" s="114" t="s">
        <v>41</v>
      </c>
      <c r="P289" s="154">
        <f t="shared" si="33"/>
        <v>0</v>
      </c>
      <c r="Q289" s="154">
        <f t="shared" si="34"/>
        <v>0</v>
      </c>
      <c r="R289" s="154">
        <f t="shared" si="35"/>
        <v>0</v>
      </c>
      <c r="T289" s="155">
        <f t="shared" si="36"/>
        <v>0</v>
      </c>
      <c r="U289" s="155">
        <v>0</v>
      </c>
      <c r="V289" s="155">
        <f t="shared" si="37"/>
        <v>0</v>
      </c>
      <c r="W289" s="155">
        <v>0</v>
      </c>
      <c r="X289" s="156">
        <f t="shared" si="38"/>
        <v>0</v>
      </c>
      <c r="AR289" s="157" t="s">
        <v>326</v>
      </c>
      <c r="AT289" s="157" t="s">
        <v>231</v>
      </c>
      <c r="AU289" s="157" t="s">
        <v>88</v>
      </c>
      <c r="AY289" s="15" t="s">
        <v>150</v>
      </c>
      <c r="BE289" s="158">
        <f t="shared" si="39"/>
        <v>0</v>
      </c>
      <c r="BF289" s="158">
        <f t="shared" si="40"/>
        <v>0</v>
      </c>
      <c r="BG289" s="158">
        <f t="shared" si="41"/>
        <v>0</v>
      </c>
      <c r="BH289" s="158">
        <f t="shared" si="42"/>
        <v>0</v>
      </c>
      <c r="BI289" s="158">
        <f t="shared" si="43"/>
        <v>0</v>
      </c>
      <c r="BJ289" s="15" t="s">
        <v>86</v>
      </c>
      <c r="BK289" s="158">
        <f t="shared" si="44"/>
        <v>0</v>
      </c>
      <c r="BL289" s="15" t="s">
        <v>326</v>
      </c>
      <c r="BM289" s="157" t="s">
        <v>552</v>
      </c>
    </row>
    <row r="290" spans="2:65" s="1" customFormat="1" ht="21.75" customHeight="1">
      <c r="B290" s="115"/>
      <c r="C290" s="146" t="s">
        <v>553</v>
      </c>
      <c r="D290" s="146" t="s">
        <v>153</v>
      </c>
      <c r="E290" s="147" t="s">
        <v>554</v>
      </c>
      <c r="F290" s="148" t="s">
        <v>555</v>
      </c>
      <c r="G290" s="149" t="s">
        <v>186</v>
      </c>
      <c r="H290" s="150">
        <v>1</v>
      </c>
      <c r="I290" s="151"/>
      <c r="J290" s="151"/>
      <c r="K290" s="152">
        <f t="shared" si="32"/>
        <v>0</v>
      </c>
      <c r="L290" s="148" t="s">
        <v>1</v>
      </c>
      <c r="M290" s="30"/>
      <c r="N290" s="153" t="s">
        <v>1</v>
      </c>
      <c r="O290" s="114" t="s">
        <v>41</v>
      </c>
      <c r="P290" s="154">
        <f t="shared" si="33"/>
        <v>0</v>
      </c>
      <c r="Q290" s="154">
        <f t="shared" si="34"/>
        <v>0</v>
      </c>
      <c r="R290" s="154">
        <f t="shared" si="35"/>
        <v>0</v>
      </c>
      <c r="T290" s="155">
        <f t="shared" si="36"/>
        <v>0</v>
      </c>
      <c r="U290" s="155">
        <v>0</v>
      </c>
      <c r="V290" s="155">
        <f t="shared" si="37"/>
        <v>0</v>
      </c>
      <c r="W290" s="155">
        <v>0</v>
      </c>
      <c r="X290" s="156">
        <f t="shared" si="38"/>
        <v>0</v>
      </c>
      <c r="AR290" s="157" t="s">
        <v>158</v>
      </c>
      <c r="AT290" s="157" t="s">
        <v>153</v>
      </c>
      <c r="AU290" s="157" t="s">
        <v>88</v>
      </c>
      <c r="AY290" s="15" t="s">
        <v>150</v>
      </c>
      <c r="BE290" s="158">
        <f t="shared" si="39"/>
        <v>0</v>
      </c>
      <c r="BF290" s="158">
        <f t="shared" si="40"/>
        <v>0</v>
      </c>
      <c r="BG290" s="158">
        <f t="shared" si="41"/>
        <v>0</v>
      </c>
      <c r="BH290" s="158">
        <f t="shared" si="42"/>
        <v>0</v>
      </c>
      <c r="BI290" s="158">
        <f t="shared" si="43"/>
        <v>0</v>
      </c>
      <c r="BJ290" s="15" t="s">
        <v>86</v>
      </c>
      <c r="BK290" s="158">
        <f t="shared" si="44"/>
        <v>0</v>
      </c>
      <c r="BL290" s="15" t="s">
        <v>158</v>
      </c>
      <c r="BM290" s="157" t="s">
        <v>556</v>
      </c>
    </row>
    <row r="291" spans="2:65" s="1" customFormat="1" ht="16.5" customHeight="1">
      <c r="B291" s="115"/>
      <c r="C291" s="170" t="s">
        <v>557</v>
      </c>
      <c r="D291" s="170" t="s">
        <v>231</v>
      </c>
      <c r="E291" s="171" t="s">
        <v>558</v>
      </c>
      <c r="F291" s="172" t="s">
        <v>559</v>
      </c>
      <c r="G291" s="173" t="s">
        <v>186</v>
      </c>
      <c r="H291" s="174">
        <v>1</v>
      </c>
      <c r="I291" s="175"/>
      <c r="J291" s="176"/>
      <c r="K291" s="177">
        <f t="shared" si="32"/>
        <v>0</v>
      </c>
      <c r="L291" s="172" t="s">
        <v>1</v>
      </c>
      <c r="M291" s="178"/>
      <c r="N291" s="179" t="s">
        <v>1</v>
      </c>
      <c r="O291" s="114" t="s">
        <v>41</v>
      </c>
      <c r="P291" s="154">
        <f t="shared" si="33"/>
        <v>0</v>
      </c>
      <c r="Q291" s="154">
        <f t="shared" si="34"/>
        <v>0</v>
      </c>
      <c r="R291" s="154">
        <f t="shared" si="35"/>
        <v>0</v>
      </c>
      <c r="T291" s="155">
        <f t="shared" si="36"/>
        <v>0</v>
      </c>
      <c r="U291" s="155">
        <v>0</v>
      </c>
      <c r="V291" s="155">
        <f t="shared" si="37"/>
        <v>0</v>
      </c>
      <c r="W291" s="155">
        <v>0</v>
      </c>
      <c r="X291" s="156">
        <f t="shared" si="38"/>
        <v>0</v>
      </c>
      <c r="AR291" s="157" t="s">
        <v>197</v>
      </c>
      <c r="AT291" s="157" t="s">
        <v>231</v>
      </c>
      <c r="AU291" s="157" t="s">
        <v>88</v>
      </c>
      <c r="AY291" s="15" t="s">
        <v>150</v>
      </c>
      <c r="BE291" s="158">
        <f t="shared" si="39"/>
        <v>0</v>
      </c>
      <c r="BF291" s="158">
        <f t="shared" si="40"/>
        <v>0</v>
      </c>
      <c r="BG291" s="158">
        <f t="shared" si="41"/>
        <v>0</v>
      </c>
      <c r="BH291" s="158">
        <f t="shared" si="42"/>
        <v>0</v>
      </c>
      <c r="BI291" s="158">
        <f t="shared" si="43"/>
        <v>0</v>
      </c>
      <c r="BJ291" s="15" t="s">
        <v>86</v>
      </c>
      <c r="BK291" s="158">
        <f t="shared" si="44"/>
        <v>0</v>
      </c>
      <c r="BL291" s="15" t="s">
        <v>158</v>
      </c>
      <c r="BM291" s="157" t="s">
        <v>560</v>
      </c>
    </row>
    <row r="292" spans="2:65" s="1" customFormat="1" ht="21.75" customHeight="1">
      <c r="B292" s="115"/>
      <c r="C292" s="146" t="s">
        <v>561</v>
      </c>
      <c r="D292" s="146" t="s">
        <v>153</v>
      </c>
      <c r="E292" s="147" t="s">
        <v>562</v>
      </c>
      <c r="F292" s="148" t="s">
        <v>563</v>
      </c>
      <c r="G292" s="149" t="s">
        <v>186</v>
      </c>
      <c r="H292" s="150">
        <v>5</v>
      </c>
      <c r="I292" s="151"/>
      <c r="J292" s="151"/>
      <c r="K292" s="152">
        <f t="shared" si="32"/>
        <v>0</v>
      </c>
      <c r="L292" s="148" t="s">
        <v>1</v>
      </c>
      <c r="M292" s="30"/>
      <c r="N292" s="153" t="s">
        <v>1</v>
      </c>
      <c r="O292" s="114" t="s">
        <v>41</v>
      </c>
      <c r="P292" s="154">
        <f t="shared" si="33"/>
        <v>0</v>
      </c>
      <c r="Q292" s="154">
        <f t="shared" si="34"/>
        <v>0</v>
      </c>
      <c r="R292" s="154">
        <f t="shared" si="35"/>
        <v>0</v>
      </c>
      <c r="T292" s="155">
        <f t="shared" si="36"/>
        <v>0</v>
      </c>
      <c r="U292" s="155">
        <v>0</v>
      </c>
      <c r="V292" s="155">
        <f t="shared" si="37"/>
        <v>0</v>
      </c>
      <c r="W292" s="155">
        <v>0</v>
      </c>
      <c r="X292" s="156">
        <f t="shared" si="38"/>
        <v>0</v>
      </c>
      <c r="AR292" s="157" t="s">
        <v>174</v>
      </c>
      <c r="AT292" s="157" t="s">
        <v>153</v>
      </c>
      <c r="AU292" s="157" t="s">
        <v>88</v>
      </c>
      <c r="AY292" s="15" t="s">
        <v>150</v>
      </c>
      <c r="BE292" s="158">
        <f t="shared" si="39"/>
        <v>0</v>
      </c>
      <c r="BF292" s="158">
        <f t="shared" si="40"/>
        <v>0</v>
      </c>
      <c r="BG292" s="158">
        <f t="shared" si="41"/>
        <v>0</v>
      </c>
      <c r="BH292" s="158">
        <f t="shared" si="42"/>
        <v>0</v>
      </c>
      <c r="BI292" s="158">
        <f t="shared" si="43"/>
        <v>0</v>
      </c>
      <c r="BJ292" s="15" t="s">
        <v>86</v>
      </c>
      <c r="BK292" s="158">
        <f t="shared" si="44"/>
        <v>0</v>
      </c>
      <c r="BL292" s="15" t="s">
        <v>174</v>
      </c>
      <c r="BM292" s="157" t="s">
        <v>564</v>
      </c>
    </row>
    <row r="293" spans="2:65" s="1" customFormat="1" ht="16.5" customHeight="1">
      <c r="B293" s="115"/>
      <c r="C293" s="170" t="s">
        <v>565</v>
      </c>
      <c r="D293" s="170" t="s">
        <v>231</v>
      </c>
      <c r="E293" s="171" t="s">
        <v>566</v>
      </c>
      <c r="F293" s="172" t="s">
        <v>567</v>
      </c>
      <c r="G293" s="173" t="s">
        <v>186</v>
      </c>
      <c r="H293" s="174">
        <v>5</v>
      </c>
      <c r="I293" s="175"/>
      <c r="J293" s="176"/>
      <c r="K293" s="177">
        <f t="shared" si="32"/>
        <v>0</v>
      </c>
      <c r="L293" s="172" t="s">
        <v>1</v>
      </c>
      <c r="M293" s="178"/>
      <c r="N293" s="179" t="s">
        <v>1</v>
      </c>
      <c r="O293" s="114" t="s">
        <v>41</v>
      </c>
      <c r="P293" s="154">
        <f t="shared" si="33"/>
        <v>0</v>
      </c>
      <c r="Q293" s="154">
        <f t="shared" si="34"/>
        <v>0</v>
      </c>
      <c r="R293" s="154">
        <f t="shared" si="35"/>
        <v>0</v>
      </c>
      <c r="T293" s="155">
        <f t="shared" si="36"/>
        <v>0</v>
      </c>
      <c r="U293" s="155">
        <v>0</v>
      </c>
      <c r="V293" s="155">
        <f t="shared" si="37"/>
        <v>0</v>
      </c>
      <c r="W293" s="155">
        <v>0</v>
      </c>
      <c r="X293" s="156">
        <f t="shared" si="38"/>
        <v>0</v>
      </c>
      <c r="AR293" s="157" t="s">
        <v>462</v>
      </c>
      <c r="AT293" s="157" t="s">
        <v>231</v>
      </c>
      <c r="AU293" s="157" t="s">
        <v>88</v>
      </c>
      <c r="AY293" s="15" t="s">
        <v>150</v>
      </c>
      <c r="BE293" s="158">
        <f t="shared" si="39"/>
        <v>0</v>
      </c>
      <c r="BF293" s="158">
        <f t="shared" si="40"/>
        <v>0</v>
      </c>
      <c r="BG293" s="158">
        <f t="shared" si="41"/>
        <v>0</v>
      </c>
      <c r="BH293" s="158">
        <f t="shared" si="42"/>
        <v>0</v>
      </c>
      <c r="BI293" s="158">
        <f t="shared" si="43"/>
        <v>0</v>
      </c>
      <c r="BJ293" s="15" t="s">
        <v>86</v>
      </c>
      <c r="BK293" s="158">
        <f t="shared" si="44"/>
        <v>0</v>
      </c>
      <c r="BL293" s="15" t="s">
        <v>174</v>
      </c>
      <c r="BM293" s="157" t="s">
        <v>568</v>
      </c>
    </row>
    <row r="294" spans="2:65" s="1" customFormat="1" ht="24.2" customHeight="1">
      <c r="B294" s="115"/>
      <c r="C294" s="146" t="s">
        <v>569</v>
      </c>
      <c r="D294" s="146" t="s">
        <v>153</v>
      </c>
      <c r="E294" s="147" t="s">
        <v>570</v>
      </c>
      <c r="F294" s="148" t="s">
        <v>571</v>
      </c>
      <c r="G294" s="149" t="s">
        <v>186</v>
      </c>
      <c r="H294" s="150">
        <v>1</v>
      </c>
      <c r="I294" s="151"/>
      <c r="J294" s="151"/>
      <c r="K294" s="152">
        <f t="shared" si="32"/>
        <v>0</v>
      </c>
      <c r="L294" s="148" t="s">
        <v>1</v>
      </c>
      <c r="M294" s="30"/>
      <c r="N294" s="153" t="s">
        <v>1</v>
      </c>
      <c r="O294" s="114" t="s">
        <v>41</v>
      </c>
      <c r="P294" s="154">
        <f t="shared" si="33"/>
        <v>0</v>
      </c>
      <c r="Q294" s="154">
        <f t="shared" si="34"/>
        <v>0</v>
      </c>
      <c r="R294" s="154">
        <f t="shared" si="35"/>
        <v>0</v>
      </c>
      <c r="T294" s="155">
        <f t="shared" si="36"/>
        <v>0</v>
      </c>
      <c r="U294" s="155">
        <v>0</v>
      </c>
      <c r="V294" s="155">
        <f t="shared" si="37"/>
        <v>0</v>
      </c>
      <c r="W294" s="155">
        <v>0</v>
      </c>
      <c r="X294" s="156">
        <f t="shared" si="38"/>
        <v>0</v>
      </c>
      <c r="AR294" s="157" t="s">
        <v>174</v>
      </c>
      <c r="AT294" s="157" t="s">
        <v>153</v>
      </c>
      <c r="AU294" s="157" t="s">
        <v>88</v>
      </c>
      <c r="AY294" s="15" t="s">
        <v>150</v>
      </c>
      <c r="BE294" s="158">
        <f t="shared" si="39"/>
        <v>0</v>
      </c>
      <c r="BF294" s="158">
        <f t="shared" si="40"/>
        <v>0</v>
      </c>
      <c r="BG294" s="158">
        <f t="shared" si="41"/>
        <v>0</v>
      </c>
      <c r="BH294" s="158">
        <f t="shared" si="42"/>
        <v>0</v>
      </c>
      <c r="BI294" s="158">
        <f t="shared" si="43"/>
        <v>0</v>
      </c>
      <c r="BJ294" s="15" t="s">
        <v>86</v>
      </c>
      <c r="BK294" s="158">
        <f t="shared" si="44"/>
        <v>0</v>
      </c>
      <c r="BL294" s="15" t="s">
        <v>174</v>
      </c>
      <c r="BM294" s="157" t="s">
        <v>572</v>
      </c>
    </row>
    <row r="295" spans="2:65" s="1" customFormat="1" ht="24.2" customHeight="1">
      <c r="B295" s="115"/>
      <c r="C295" s="170" t="s">
        <v>573</v>
      </c>
      <c r="D295" s="170" t="s">
        <v>231</v>
      </c>
      <c r="E295" s="171" t="s">
        <v>574</v>
      </c>
      <c r="F295" s="172" t="s">
        <v>575</v>
      </c>
      <c r="G295" s="173" t="s">
        <v>186</v>
      </c>
      <c r="H295" s="174">
        <v>1</v>
      </c>
      <c r="I295" s="175"/>
      <c r="J295" s="176"/>
      <c r="K295" s="177">
        <f t="shared" si="32"/>
        <v>0</v>
      </c>
      <c r="L295" s="172" t="s">
        <v>1</v>
      </c>
      <c r="M295" s="178"/>
      <c r="N295" s="179" t="s">
        <v>1</v>
      </c>
      <c r="O295" s="114" t="s">
        <v>41</v>
      </c>
      <c r="P295" s="154">
        <f t="shared" si="33"/>
        <v>0</v>
      </c>
      <c r="Q295" s="154">
        <f t="shared" si="34"/>
        <v>0</v>
      </c>
      <c r="R295" s="154">
        <f t="shared" si="35"/>
        <v>0</v>
      </c>
      <c r="T295" s="155">
        <f t="shared" si="36"/>
        <v>0</v>
      </c>
      <c r="U295" s="155">
        <v>0</v>
      </c>
      <c r="V295" s="155">
        <f t="shared" si="37"/>
        <v>0</v>
      </c>
      <c r="W295" s="155">
        <v>0</v>
      </c>
      <c r="X295" s="156">
        <f t="shared" si="38"/>
        <v>0</v>
      </c>
      <c r="AR295" s="157" t="s">
        <v>462</v>
      </c>
      <c r="AT295" s="157" t="s">
        <v>231</v>
      </c>
      <c r="AU295" s="157" t="s">
        <v>88</v>
      </c>
      <c r="AY295" s="15" t="s">
        <v>150</v>
      </c>
      <c r="BE295" s="158">
        <f t="shared" si="39"/>
        <v>0</v>
      </c>
      <c r="BF295" s="158">
        <f t="shared" si="40"/>
        <v>0</v>
      </c>
      <c r="BG295" s="158">
        <f t="shared" si="41"/>
        <v>0</v>
      </c>
      <c r="BH295" s="158">
        <f t="shared" si="42"/>
        <v>0</v>
      </c>
      <c r="BI295" s="158">
        <f t="shared" si="43"/>
        <v>0</v>
      </c>
      <c r="BJ295" s="15" t="s">
        <v>86</v>
      </c>
      <c r="BK295" s="158">
        <f t="shared" si="44"/>
        <v>0</v>
      </c>
      <c r="BL295" s="15" t="s">
        <v>174</v>
      </c>
      <c r="BM295" s="157" t="s">
        <v>576</v>
      </c>
    </row>
    <row r="296" spans="2:65" s="1" customFormat="1" ht="24.2" customHeight="1">
      <c r="B296" s="115"/>
      <c r="C296" s="146" t="s">
        <v>577</v>
      </c>
      <c r="D296" s="146" t="s">
        <v>153</v>
      </c>
      <c r="E296" s="147" t="s">
        <v>578</v>
      </c>
      <c r="F296" s="148" t="s">
        <v>579</v>
      </c>
      <c r="G296" s="149" t="s">
        <v>186</v>
      </c>
      <c r="H296" s="150">
        <v>2</v>
      </c>
      <c r="I296" s="151"/>
      <c r="J296" s="151"/>
      <c r="K296" s="152">
        <f t="shared" si="32"/>
        <v>0</v>
      </c>
      <c r="L296" s="148" t="s">
        <v>1</v>
      </c>
      <c r="M296" s="30"/>
      <c r="N296" s="153" t="s">
        <v>1</v>
      </c>
      <c r="O296" s="114" t="s">
        <v>41</v>
      </c>
      <c r="P296" s="154">
        <f t="shared" si="33"/>
        <v>0</v>
      </c>
      <c r="Q296" s="154">
        <f t="shared" si="34"/>
        <v>0</v>
      </c>
      <c r="R296" s="154">
        <f t="shared" si="35"/>
        <v>0</v>
      </c>
      <c r="T296" s="155">
        <f t="shared" si="36"/>
        <v>0</v>
      </c>
      <c r="U296" s="155">
        <v>0</v>
      </c>
      <c r="V296" s="155">
        <f t="shared" si="37"/>
        <v>0</v>
      </c>
      <c r="W296" s="155">
        <v>0</v>
      </c>
      <c r="X296" s="156">
        <f t="shared" si="38"/>
        <v>0</v>
      </c>
      <c r="AR296" s="157" t="s">
        <v>174</v>
      </c>
      <c r="AT296" s="157" t="s">
        <v>153</v>
      </c>
      <c r="AU296" s="157" t="s">
        <v>88</v>
      </c>
      <c r="AY296" s="15" t="s">
        <v>150</v>
      </c>
      <c r="BE296" s="158">
        <f t="shared" si="39"/>
        <v>0</v>
      </c>
      <c r="BF296" s="158">
        <f t="shared" si="40"/>
        <v>0</v>
      </c>
      <c r="BG296" s="158">
        <f t="shared" si="41"/>
        <v>0</v>
      </c>
      <c r="BH296" s="158">
        <f t="shared" si="42"/>
        <v>0</v>
      </c>
      <c r="BI296" s="158">
        <f t="shared" si="43"/>
        <v>0</v>
      </c>
      <c r="BJ296" s="15" t="s">
        <v>86</v>
      </c>
      <c r="BK296" s="158">
        <f t="shared" si="44"/>
        <v>0</v>
      </c>
      <c r="BL296" s="15" t="s">
        <v>174</v>
      </c>
      <c r="BM296" s="157" t="s">
        <v>580</v>
      </c>
    </row>
    <row r="297" spans="2:65" s="1" customFormat="1" ht="24.2" customHeight="1">
      <c r="B297" s="115"/>
      <c r="C297" s="170" t="s">
        <v>581</v>
      </c>
      <c r="D297" s="170" t="s">
        <v>231</v>
      </c>
      <c r="E297" s="171" t="s">
        <v>582</v>
      </c>
      <c r="F297" s="172" t="s">
        <v>583</v>
      </c>
      <c r="G297" s="173" t="s">
        <v>186</v>
      </c>
      <c r="H297" s="174">
        <v>2</v>
      </c>
      <c r="I297" s="175"/>
      <c r="J297" s="176"/>
      <c r="K297" s="177">
        <f t="shared" si="32"/>
        <v>0</v>
      </c>
      <c r="L297" s="172" t="s">
        <v>1</v>
      </c>
      <c r="M297" s="178"/>
      <c r="N297" s="179" t="s">
        <v>1</v>
      </c>
      <c r="O297" s="114" t="s">
        <v>41</v>
      </c>
      <c r="P297" s="154">
        <f t="shared" si="33"/>
        <v>0</v>
      </c>
      <c r="Q297" s="154">
        <f t="shared" si="34"/>
        <v>0</v>
      </c>
      <c r="R297" s="154">
        <f t="shared" si="35"/>
        <v>0</v>
      </c>
      <c r="T297" s="155">
        <f t="shared" si="36"/>
        <v>0</v>
      </c>
      <c r="U297" s="155">
        <v>0</v>
      </c>
      <c r="V297" s="155">
        <f t="shared" si="37"/>
        <v>0</v>
      </c>
      <c r="W297" s="155">
        <v>0</v>
      </c>
      <c r="X297" s="156">
        <f t="shared" si="38"/>
        <v>0</v>
      </c>
      <c r="AR297" s="157" t="s">
        <v>326</v>
      </c>
      <c r="AT297" s="157" t="s">
        <v>231</v>
      </c>
      <c r="AU297" s="157" t="s">
        <v>88</v>
      </c>
      <c r="AY297" s="15" t="s">
        <v>150</v>
      </c>
      <c r="BE297" s="158">
        <f t="shared" si="39"/>
        <v>0</v>
      </c>
      <c r="BF297" s="158">
        <f t="shared" si="40"/>
        <v>0</v>
      </c>
      <c r="BG297" s="158">
        <f t="shared" si="41"/>
        <v>0</v>
      </c>
      <c r="BH297" s="158">
        <f t="shared" si="42"/>
        <v>0</v>
      </c>
      <c r="BI297" s="158">
        <f t="shared" si="43"/>
        <v>0</v>
      </c>
      <c r="BJ297" s="15" t="s">
        <v>86</v>
      </c>
      <c r="BK297" s="158">
        <f t="shared" si="44"/>
        <v>0</v>
      </c>
      <c r="BL297" s="15" t="s">
        <v>326</v>
      </c>
      <c r="BM297" s="157" t="s">
        <v>584</v>
      </c>
    </row>
    <row r="298" spans="2:65" s="1" customFormat="1" ht="16.5" customHeight="1">
      <c r="B298" s="115"/>
      <c r="C298" s="146" t="s">
        <v>585</v>
      </c>
      <c r="D298" s="146" t="s">
        <v>153</v>
      </c>
      <c r="E298" s="147" t="s">
        <v>586</v>
      </c>
      <c r="F298" s="148" t="s">
        <v>587</v>
      </c>
      <c r="G298" s="149" t="s">
        <v>186</v>
      </c>
      <c r="H298" s="150">
        <v>2</v>
      </c>
      <c r="I298" s="151"/>
      <c r="J298" s="151"/>
      <c r="K298" s="152">
        <f t="shared" si="32"/>
        <v>0</v>
      </c>
      <c r="L298" s="148" t="s">
        <v>1</v>
      </c>
      <c r="M298" s="30"/>
      <c r="N298" s="153" t="s">
        <v>1</v>
      </c>
      <c r="O298" s="114" t="s">
        <v>41</v>
      </c>
      <c r="P298" s="154">
        <f t="shared" si="33"/>
        <v>0</v>
      </c>
      <c r="Q298" s="154">
        <f t="shared" si="34"/>
        <v>0</v>
      </c>
      <c r="R298" s="154">
        <f t="shared" si="35"/>
        <v>0</v>
      </c>
      <c r="T298" s="155">
        <f t="shared" si="36"/>
        <v>0</v>
      </c>
      <c r="U298" s="155">
        <v>0</v>
      </c>
      <c r="V298" s="155">
        <f t="shared" si="37"/>
        <v>0</v>
      </c>
      <c r="W298" s="155">
        <v>0</v>
      </c>
      <c r="X298" s="156">
        <f t="shared" si="38"/>
        <v>0</v>
      </c>
      <c r="AR298" s="157" t="s">
        <v>174</v>
      </c>
      <c r="AT298" s="157" t="s">
        <v>153</v>
      </c>
      <c r="AU298" s="157" t="s">
        <v>88</v>
      </c>
      <c r="AY298" s="15" t="s">
        <v>150</v>
      </c>
      <c r="BE298" s="158">
        <f t="shared" si="39"/>
        <v>0</v>
      </c>
      <c r="BF298" s="158">
        <f t="shared" si="40"/>
        <v>0</v>
      </c>
      <c r="BG298" s="158">
        <f t="shared" si="41"/>
        <v>0</v>
      </c>
      <c r="BH298" s="158">
        <f t="shared" si="42"/>
        <v>0</v>
      </c>
      <c r="BI298" s="158">
        <f t="shared" si="43"/>
        <v>0</v>
      </c>
      <c r="BJ298" s="15" t="s">
        <v>86</v>
      </c>
      <c r="BK298" s="158">
        <f t="shared" si="44"/>
        <v>0</v>
      </c>
      <c r="BL298" s="15" t="s">
        <v>174</v>
      </c>
      <c r="BM298" s="157" t="s">
        <v>588</v>
      </c>
    </row>
    <row r="299" spans="2:65" s="1" customFormat="1" ht="16.5" customHeight="1">
      <c r="B299" s="115"/>
      <c r="C299" s="170" t="s">
        <v>589</v>
      </c>
      <c r="D299" s="170" t="s">
        <v>231</v>
      </c>
      <c r="E299" s="171" t="s">
        <v>590</v>
      </c>
      <c r="F299" s="172" t="s">
        <v>591</v>
      </c>
      <c r="G299" s="173" t="s">
        <v>186</v>
      </c>
      <c r="H299" s="174">
        <v>2</v>
      </c>
      <c r="I299" s="175"/>
      <c r="J299" s="176"/>
      <c r="K299" s="177">
        <f t="shared" si="32"/>
        <v>0</v>
      </c>
      <c r="L299" s="172" t="s">
        <v>1</v>
      </c>
      <c r="M299" s="178"/>
      <c r="N299" s="179" t="s">
        <v>1</v>
      </c>
      <c r="O299" s="114" t="s">
        <v>41</v>
      </c>
      <c r="P299" s="154">
        <f t="shared" si="33"/>
        <v>0</v>
      </c>
      <c r="Q299" s="154">
        <f t="shared" si="34"/>
        <v>0</v>
      </c>
      <c r="R299" s="154">
        <f t="shared" si="35"/>
        <v>0</v>
      </c>
      <c r="T299" s="155">
        <f t="shared" si="36"/>
        <v>0</v>
      </c>
      <c r="U299" s="155">
        <v>0</v>
      </c>
      <c r="V299" s="155">
        <f t="shared" si="37"/>
        <v>0</v>
      </c>
      <c r="W299" s="155">
        <v>0</v>
      </c>
      <c r="X299" s="156">
        <f t="shared" si="38"/>
        <v>0</v>
      </c>
      <c r="AR299" s="157" t="s">
        <v>462</v>
      </c>
      <c r="AT299" s="157" t="s">
        <v>231</v>
      </c>
      <c r="AU299" s="157" t="s">
        <v>88</v>
      </c>
      <c r="AY299" s="15" t="s">
        <v>150</v>
      </c>
      <c r="BE299" s="158">
        <f t="shared" si="39"/>
        <v>0</v>
      </c>
      <c r="BF299" s="158">
        <f t="shared" si="40"/>
        <v>0</v>
      </c>
      <c r="BG299" s="158">
        <f t="shared" si="41"/>
        <v>0</v>
      </c>
      <c r="BH299" s="158">
        <f t="shared" si="42"/>
        <v>0</v>
      </c>
      <c r="BI299" s="158">
        <f t="shared" si="43"/>
        <v>0</v>
      </c>
      <c r="BJ299" s="15" t="s">
        <v>86</v>
      </c>
      <c r="BK299" s="158">
        <f t="shared" si="44"/>
        <v>0</v>
      </c>
      <c r="BL299" s="15" t="s">
        <v>174</v>
      </c>
      <c r="BM299" s="157" t="s">
        <v>592</v>
      </c>
    </row>
    <row r="300" spans="2:65" s="1" customFormat="1" ht="24.2" customHeight="1">
      <c r="B300" s="115"/>
      <c r="C300" s="146" t="s">
        <v>593</v>
      </c>
      <c r="D300" s="146" t="s">
        <v>153</v>
      </c>
      <c r="E300" s="147" t="s">
        <v>594</v>
      </c>
      <c r="F300" s="148" t="s">
        <v>595</v>
      </c>
      <c r="G300" s="149" t="s">
        <v>186</v>
      </c>
      <c r="H300" s="150">
        <v>2</v>
      </c>
      <c r="I300" s="151"/>
      <c r="J300" s="151"/>
      <c r="K300" s="152">
        <f t="shared" si="32"/>
        <v>0</v>
      </c>
      <c r="L300" s="148" t="s">
        <v>1</v>
      </c>
      <c r="M300" s="30"/>
      <c r="N300" s="153" t="s">
        <v>1</v>
      </c>
      <c r="O300" s="114" t="s">
        <v>41</v>
      </c>
      <c r="P300" s="154">
        <f t="shared" si="33"/>
        <v>0</v>
      </c>
      <c r="Q300" s="154">
        <f t="shared" si="34"/>
        <v>0</v>
      </c>
      <c r="R300" s="154">
        <f t="shared" si="35"/>
        <v>0</v>
      </c>
      <c r="T300" s="155">
        <f t="shared" si="36"/>
        <v>0</v>
      </c>
      <c r="U300" s="155">
        <v>0</v>
      </c>
      <c r="V300" s="155">
        <f t="shared" si="37"/>
        <v>0</v>
      </c>
      <c r="W300" s="155">
        <v>0</v>
      </c>
      <c r="X300" s="156">
        <f t="shared" si="38"/>
        <v>0</v>
      </c>
      <c r="AR300" s="157" t="s">
        <v>174</v>
      </c>
      <c r="AT300" s="157" t="s">
        <v>153</v>
      </c>
      <c r="AU300" s="157" t="s">
        <v>88</v>
      </c>
      <c r="AY300" s="15" t="s">
        <v>150</v>
      </c>
      <c r="BE300" s="158">
        <f t="shared" si="39"/>
        <v>0</v>
      </c>
      <c r="BF300" s="158">
        <f t="shared" si="40"/>
        <v>0</v>
      </c>
      <c r="BG300" s="158">
        <f t="shared" si="41"/>
        <v>0</v>
      </c>
      <c r="BH300" s="158">
        <f t="shared" si="42"/>
        <v>0</v>
      </c>
      <c r="BI300" s="158">
        <f t="shared" si="43"/>
        <v>0</v>
      </c>
      <c r="BJ300" s="15" t="s">
        <v>86</v>
      </c>
      <c r="BK300" s="158">
        <f t="shared" si="44"/>
        <v>0</v>
      </c>
      <c r="BL300" s="15" t="s">
        <v>174</v>
      </c>
      <c r="BM300" s="157" t="s">
        <v>596</v>
      </c>
    </row>
    <row r="301" spans="2:65" s="1" customFormat="1" ht="24.2" customHeight="1">
      <c r="B301" s="115"/>
      <c r="C301" s="170" t="s">
        <v>597</v>
      </c>
      <c r="D301" s="170" t="s">
        <v>231</v>
      </c>
      <c r="E301" s="171" t="s">
        <v>598</v>
      </c>
      <c r="F301" s="172" t="s">
        <v>599</v>
      </c>
      <c r="G301" s="173" t="s">
        <v>186</v>
      </c>
      <c r="H301" s="174">
        <v>2</v>
      </c>
      <c r="I301" s="175"/>
      <c r="J301" s="176"/>
      <c r="K301" s="177">
        <f t="shared" si="32"/>
        <v>0</v>
      </c>
      <c r="L301" s="172" t="s">
        <v>1</v>
      </c>
      <c r="M301" s="178"/>
      <c r="N301" s="179" t="s">
        <v>1</v>
      </c>
      <c r="O301" s="114" t="s">
        <v>41</v>
      </c>
      <c r="P301" s="154">
        <f t="shared" si="33"/>
        <v>0</v>
      </c>
      <c r="Q301" s="154">
        <f t="shared" si="34"/>
        <v>0</v>
      </c>
      <c r="R301" s="154">
        <f t="shared" si="35"/>
        <v>0</v>
      </c>
      <c r="T301" s="155">
        <f t="shared" si="36"/>
        <v>0</v>
      </c>
      <c r="U301" s="155">
        <v>0</v>
      </c>
      <c r="V301" s="155">
        <f t="shared" si="37"/>
        <v>0</v>
      </c>
      <c r="W301" s="155">
        <v>0</v>
      </c>
      <c r="X301" s="156">
        <f t="shared" si="38"/>
        <v>0</v>
      </c>
      <c r="AR301" s="157" t="s">
        <v>462</v>
      </c>
      <c r="AT301" s="157" t="s">
        <v>231</v>
      </c>
      <c r="AU301" s="157" t="s">
        <v>88</v>
      </c>
      <c r="AY301" s="15" t="s">
        <v>150</v>
      </c>
      <c r="BE301" s="158">
        <f t="shared" si="39"/>
        <v>0</v>
      </c>
      <c r="BF301" s="158">
        <f t="shared" si="40"/>
        <v>0</v>
      </c>
      <c r="BG301" s="158">
        <f t="shared" si="41"/>
        <v>0</v>
      </c>
      <c r="BH301" s="158">
        <f t="shared" si="42"/>
        <v>0</v>
      </c>
      <c r="BI301" s="158">
        <f t="shared" si="43"/>
        <v>0</v>
      </c>
      <c r="BJ301" s="15" t="s">
        <v>86</v>
      </c>
      <c r="BK301" s="158">
        <f t="shared" si="44"/>
        <v>0</v>
      </c>
      <c r="BL301" s="15" t="s">
        <v>174</v>
      </c>
      <c r="BM301" s="157" t="s">
        <v>600</v>
      </c>
    </row>
    <row r="302" spans="2:65" s="1" customFormat="1" ht="16.5" customHeight="1">
      <c r="B302" s="115"/>
      <c r="C302" s="146" t="s">
        <v>601</v>
      </c>
      <c r="D302" s="146" t="s">
        <v>153</v>
      </c>
      <c r="E302" s="147" t="s">
        <v>602</v>
      </c>
      <c r="F302" s="148" t="s">
        <v>603</v>
      </c>
      <c r="G302" s="149" t="s">
        <v>186</v>
      </c>
      <c r="H302" s="150">
        <v>2</v>
      </c>
      <c r="I302" s="151"/>
      <c r="J302" s="151"/>
      <c r="K302" s="152">
        <f t="shared" si="32"/>
        <v>0</v>
      </c>
      <c r="L302" s="148" t="s">
        <v>1</v>
      </c>
      <c r="M302" s="30"/>
      <c r="N302" s="153" t="s">
        <v>1</v>
      </c>
      <c r="O302" s="114" t="s">
        <v>41</v>
      </c>
      <c r="P302" s="154">
        <f t="shared" si="33"/>
        <v>0</v>
      </c>
      <c r="Q302" s="154">
        <f t="shared" si="34"/>
        <v>0</v>
      </c>
      <c r="R302" s="154">
        <f t="shared" si="35"/>
        <v>0</v>
      </c>
      <c r="T302" s="155">
        <f t="shared" si="36"/>
        <v>0</v>
      </c>
      <c r="U302" s="155">
        <v>0</v>
      </c>
      <c r="V302" s="155">
        <f t="shared" si="37"/>
        <v>0</v>
      </c>
      <c r="W302" s="155">
        <v>0</v>
      </c>
      <c r="X302" s="156">
        <f t="shared" si="38"/>
        <v>0</v>
      </c>
      <c r="AR302" s="157" t="s">
        <v>174</v>
      </c>
      <c r="AT302" s="157" t="s">
        <v>153</v>
      </c>
      <c r="AU302" s="157" t="s">
        <v>88</v>
      </c>
      <c r="AY302" s="15" t="s">
        <v>150</v>
      </c>
      <c r="BE302" s="158">
        <f t="shared" si="39"/>
        <v>0</v>
      </c>
      <c r="BF302" s="158">
        <f t="shared" si="40"/>
        <v>0</v>
      </c>
      <c r="BG302" s="158">
        <f t="shared" si="41"/>
        <v>0</v>
      </c>
      <c r="BH302" s="158">
        <f t="shared" si="42"/>
        <v>0</v>
      </c>
      <c r="BI302" s="158">
        <f t="shared" si="43"/>
        <v>0</v>
      </c>
      <c r="BJ302" s="15" t="s">
        <v>86</v>
      </c>
      <c r="BK302" s="158">
        <f t="shared" si="44"/>
        <v>0</v>
      </c>
      <c r="BL302" s="15" t="s">
        <v>174</v>
      </c>
      <c r="BM302" s="157" t="s">
        <v>604</v>
      </c>
    </row>
    <row r="303" spans="2:65" s="1" customFormat="1" ht="16.5" customHeight="1">
      <c r="B303" s="115"/>
      <c r="C303" s="170" t="s">
        <v>605</v>
      </c>
      <c r="D303" s="170" t="s">
        <v>231</v>
      </c>
      <c r="E303" s="171" t="s">
        <v>606</v>
      </c>
      <c r="F303" s="172" t="s">
        <v>607</v>
      </c>
      <c r="G303" s="173" t="s">
        <v>186</v>
      </c>
      <c r="H303" s="174">
        <v>2</v>
      </c>
      <c r="I303" s="175"/>
      <c r="J303" s="176"/>
      <c r="K303" s="177">
        <f t="shared" si="32"/>
        <v>0</v>
      </c>
      <c r="L303" s="172" t="s">
        <v>1</v>
      </c>
      <c r="M303" s="178"/>
      <c r="N303" s="179" t="s">
        <v>1</v>
      </c>
      <c r="O303" s="114" t="s">
        <v>41</v>
      </c>
      <c r="P303" s="154">
        <f t="shared" si="33"/>
        <v>0</v>
      </c>
      <c r="Q303" s="154">
        <f t="shared" si="34"/>
        <v>0</v>
      </c>
      <c r="R303" s="154">
        <f t="shared" si="35"/>
        <v>0</v>
      </c>
      <c r="T303" s="155">
        <f t="shared" si="36"/>
        <v>0</v>
      </c>
      <c r="U303" s="155">
        <v>0</v>
      </c>
      <c r="V303" s="155">
        <f t="shared" si="37"/>
        <v>0</v>
      </c>
      <c r="W303" s="155">
        <v>0</v>
      </c>
      <c r="X303" s="156">
        <f t="shared" si="38"/>
        <v>0</v>
      </c>
      <c r="AR303" s="157" t="s">
        <v>326</v>
      </c>
      <c r="AT303" s="157" t="s">
        <v>231</v>
      </c>
      <c r="AU303" s="157" t="s">
        <v>88</v>
      </c>
      <c r="AY303" s="15" t="s">
        <v>150</v>
      </c>
      <c r="BE303" s="158">
        <f t="shared" si="39"/>
        <v>0</v>
      </c>
      <c r="BF303" s="158">
        <f t="shared" si="40"/>
        <v>0</v>
      </c>
      <c r="BG303" s="158">
        <f t="shared" si="41"/>
        <v>0</v>
      </c>
      <c r="BH303" s="158">
        <f t="shared" si="42"/>
        <v>0</v>
      </c>
      <c r="BI303" s="158">
        <f t="shared" si="43"/>
        <v>0</v>
      </c>
      <c r="BJ303" s="15" t="s">
        <v>86</v>
      </c>
      <c r="BK303" s="158">
        <f t="shared" si="44"/>
        <v>0</v>
      </c>
      <c r="BL303" s="15" t="s">
        <v>326</v>
      </c>
      <c r="BM303" s="157" t="s">
        <v>608</v>
      </c>
    </row>
    <row r="304" spans="2:65" s="1" customFormat="1" ht="24.2" customHeight="1">
      <c r="B304" s="115"/>
      <c r="C304" s="146" t="s">
        <v>609</v>
      </c>
      <c r="D304" s="146" t="s">
        <v>153</v>
      </c>
      <c r="E304" s="147" t="s">
        <v>610</v>
      </c>
      <c r="F304" s="148" t="s">
        <v>611</v>
      </c>
      <c r="G304" s="149" t="s">
        <v>186</v>
      </c>
      <c r="H304" s="150">
        <v>2</v>
      </c>
      <c r="I304" s="151"/>
      <c r="J304" s="151"/>
      <c r="K304" s="152">
        <f t="shared" si="32"/>
        <v>0</v>
      </c>
      <c r="L304" s="148" t="s">
        <v>1</v>
      </c>
      <c r="M304" s="30"/>
      <c r="N304" s="153" t="s">
        <v>1</v>
      </c>
      <c r="O304" s="114" t="s">
        <v>41</v>
      </c>
      <c r="P304" s="154">
        <f t="shared" si="33"/>
        <v>0</v>
      </c>
      <c r="Q304" s="154">
        <f t="shared" si="34"/>
        <v>0</v>
      </c>
      <c r="R304" s="154">
        <f t="shared" si="35"/>
        <v>0</v>
      </c>
      <c r="T304" s="155">
        <f t="shared" si="36"/>
        <v>0</v>
      </c>
      <c r="U304" s="155">
        <v>0</v>
      </c>
      <c r="V304" s="155">
        <f t="shared" si="37"/>
        <v>0</v>
      </c>
      <c r="W304" s="155">
        <v>0</v>
      </c>
      <c r="X304" s="156">
        <f t="shared" si="38"/>
        <v>0</v>
      </c>
      <c r="AR304" s="157" t="s">
        <v>174</v>
      </c>
      <c r="AT304" s="157" t="s">
        <v>153</v>
      </c>
      <c r="AU304" s="157" t="s">
        <v>88</v>
      </c>
      <c r="AY304" s="15" t="s">
        <v>150</v>
      </c>
      <c r="BE304" s="158">
        <f t="shared" si="39"/>
        <v>0</v>
      </c>
      <c r="BF304" s="158">
        <f t="shared" si="40"/>
        <v>0</v>
      </c>
      <c r="BG304" s="158">
        <f t="shared" si="41"/>
        <v>0</v>
      </c>
      <c r="BH304" s="158">
        <f t="shared" si="42"/>
        <v>0</v>
      </c>
      <c r="BI304" s="158">
        <f t="shared" si="43"/>
        <v>0</v>
      </c>
      <c r="BJ304" s="15" t="s">
        <v>86</v>
      </c>
      <c r="BK304" s="158">
        <f t="shared" si="44"/>
        <v>0</v>
      </c>
      <c r="BL304" s="15" t="s">
        <v>174</v>
      </c>
      <c r="BM304" s="157" t="s">
        <v>612</v>
      </c>
    </row>
    <row r="305" spans="2:65" s="1" customFormat="1" ht="21.75" customHeight="1">
      <c r="B305" s="115"/>
      <c r="C305" s="170" t="s">
        <v>613</v>
      </c>
      <c r="D305" s="170" t="s">
        <v>231</v>
      </c>
      <c r="E305" s="171" t="s">
        <v>614</v>
      </c>
      <c r="F305" s="172" t="s">
        <v>615</v>
      </c>
      <c r="G305" s="173" t="s">
        <v>186</v>
      </c>
      <c r="H305" s="174">
        <v>2</v>
      </c>
      <c r="I305" s="175"/>
      <c r="J305" s="176"/>
      <c r="K305" s="177">
        <f t="shared" si="32"/>
        <v>0</v>
      </c>
      <c r="L305" s="172" t="s">
        <v>1</v>
      </c>
      <c r="M305" s="178"/>
      <c r="N305" s="179" t="s">
        <v>1</v>
      </c>
      <c r="O305" s="114" t="s">
        <v>41</v>
      </c>
      <c r="P305" s="154">
        <f t="shared" si="33"/>
        <v>0</v>
      </c>
      <c r="Q305" s="154">
        <f t="shared" si="34"/>
        <v>0</v>
      </c>
      <c r="R305" s="154">
        <f t="shared" si="35"/>
        <v>0</v>
      </c>
      <c r="T305" s="155">
        <f t="shared" si="36"/>
        <v>0</v>
      </c>
      <c r="U305" s="155">
        <v>0</v>
      </c>
      <c r="V305" s="155">
        <f t="shared" si="37"/>
        <v>0</v>
      </c>
      <c r="W305" s="155">
        <v>0</v>
      </c>
      <c r="X305" s="156">
        <f t="shared" si="38"/>
        <v>0</v>
      </c>
      <c r="AR305" s="157" t="s">
        <v>326</v>
      </c>
      <c r="AT305" s="157" t="s">
        <v>231</v>
      </c>
      <c r="AU305" s="157" t="s">
        <v>88</v>
      </c>
      <c r="AY305" s="15" t="s">
        <v>150</v>
      </c>
      <c r="BE305" s="158">
        <f t="shared" si="39"/>
        <v>0</v>
      </c>
      <c r="BF305" s="158">
        <f t="shared" si="40"/>
        <v>0</v>
      </c>
      <c r="BG305" s="158">
        <f t="shared" si="41"/>
        <v>0</v>
      </c>
      <c r="BH305" s="158">
        <f t="shared" si="42"/>
        <v>0</v>
      </c>
      <c r="BI305" s="158">
        <f t="shared" si="43"/>
        <v>0</v>
      </c>
      <c r="BJ305" s="15" t="s">
        <v>86</v>
      </c>
      <c r="BK305" s="158">
        <f t="shared" si="44"/>
        <v>0</v>
      </c>
      <c r="BL305" s="15" t="s">
        <v>326</v>
      </c>
      <c r="BM305" s="157" t="s">
        <v>616</v>
      </c>
    </row>
    <row r="306" spans="2:65" s="1" customFormat="1" ht="16.5" customHeight="1">
      <c r="B306" s="115"/>
      <c r="C306" s="146" t="s">
        <v>617</v>
      </c>
      <c r="D306" s="146" t="s">
        <v>153</v>
      </c>
      <c r="E306" s="147" t="s">
        <v>618</v>
      </c>
      <c r="F306" s="148" t="s">
        <v>619</v>
      </c>
      <c r="G306" s="149" t="s">
        <v>195</v>
      </c>
      <c r="H306" s="150">
        <v>88</v>
      </c>
      <c r="I306" s="151"/>
      <c r="J306" s="151"/>
      <c r="K306" s="152">
        <f t="shared" si="32"/>
        <v>0</v>
      </c>
      <c r="L306" s="148" t="s">
        <v>1</v>
      </c>
      <c r="M306" s="30"/>
      <c r="N306" s="153" t="s">
        <v>1</v>
      </c>
      <c r="O306" s="114" t="s">
        <v>41</v>
      </c>
      <c r="P306" s="154">
        <f t="shared" si="33"/>
        <v>0</v>
      </c>
      <c r="Q306" s="154">
        <f t="shared" si="34"/>
        <v>0</v>
      </c>
      <c r="R306" s="154">
        <f t="shared" si="35"/>
        <v>0</v>
      </c>
      <c r="T306" s="155">
        <f t="shared" si="36"/>
        <v>0</v>
      </c>
      <c r="U306" s="155">
        <v>0</v>
      </c>
      <c r="V306" s="155">
        <f t="shared" si="37"/>
        <v>0</v>
      </c>
      <c r="W306" s="155">
        <v>0</v>
      </c>
      <c r="X306" s="156">
        <f t="shared" si="38"/>
        <v>0</v>
      </c>
      <c r="AR306" s="157" t="s">
        <v>174</v>
      </c>
      <c r="AT306" s="157" t="s">
        <v>153</v>
      </c>
      <c r="AU306" s="157" t="s">
        <v>88</v>
      </c>
      <c r="AY306" s="15" t="s">
        <v>150</v>
      </c>
      <c r="BE306" s="158">
        <f t="shared" si="39"/>
        <v>0</v>
      </c>
      <c r="BF306" s="158">
        <f t="shared" si="40"/>
        <v>0</v>
      </c>
      <c r="BG306" s="158">
        <f t="shared" si="41"/>
        <v>0</v>
      </c>
      <c r="BH306" s="158">
        <f t="shared" si="42"/>
        <v>0</v>
      </c>
      <c r="BI306" s="158">
        <f t="shared" si="43"/>
        <v>0</v>
      </c>
      <c r="BJ306" s="15" t="s">
        <v>86</v>
      </c>
      <c r="BK306" s="158">
        <f t="shared" si="44"/>
        <v>0</v>
      </c>
      <c r="BL306" s="15" t="s">
        <v>174</v>
      </c>
      <c r="BM306" s="157" t="s">
        <v>620</v>
      </c>
    </row>
    <row r="307" spans="2:65" s="12" customFormat="1" ht="11.25">
      <c r="B307" s="162"/>
      <c r="D307" s="163" t="s">
        <v>167</v>
      </c>
      <c r="F307" s="165" t="s">
        <v>621</v>
      </c>
      <c r="H307" s="166">
        <v>88</v>
      </c>
      <c r="I307" s="167"/>
      <c r="J307" s="167"/>
      <c r="M307" s="162"/>
      <c r="N307" s="168"/>
      <c r="X307" s="169"/>
      <c r="AT307" s="164" t="s">
        <v>167</v>
      </c>
      <c r="AU307" s="164" t="s">
        <v>88</v>
      </c>
      <c r="AV307" s="12" t="s">
        <v>88</v>
      </c>
      <c r="AW307" s="12" t="s">
        <v>3</v>
      </c>
      <c r="AX307" s="12" t="s">
        <v>86</v>
      </c>
      <c r="AY307" s="164" t="s">
        <v>150</v>
      </c>
    </row>
    <row r="308" spans="2:65" s="1" customFormat="1" ht="16.5" customHeight="1">
      <c r="B308" s="115"/>
      <c r="C308" s="170" t="s">
        <v>622</v>
      </c>
      <c r="D308" s="170" t="s">
        <v>231</v>
      </c>
      <c r="E308" s="171" t="s">
        <v>623</v>
      </c>
      <c r="F308" s="172" t="s">
        <v>624</v>
      </c>
      <c r="G308" s="173" t="s">
        <v>195</v>
      </c>
      <c r="H308" s="174">
        <v>88</v>
      </c>
      <c r="I308" s="175"/>
      <c r="J308" s="176"/>
      <c r="K308" s="177">
        <f>ROUND(P308*H308,2)</f>
        <v>0</v>
      </c>
      <c r="L308" s="172" t="s">
        <v>1</v>
      </c>
      <c r="M308" s="178"/>
      <c r="N308" s="179" t="s">
        <v>1</v>
      </c>
      <c r="O308" s="114" t="s">
        <v>41</v>
      </c>
      <c r="P308" s="154">
        <f>I308+J308</f>
        <v>0</v>
      </c>
      <c r="Q308" s="154">
        <f>ROUND(I308*H308,2)</f>
        <v>0</v>
      </c>
      <c r="R308" s="154">
        <f>ROUND(J308*H308,2)</f>
        <v>0</v>
      </c>
      <c r="T308" s="155">
        <f>S308*H308</f>
        <v>0</v>
      </c>
      <c r="U308" s="155">
        <v>0</v>
      </c>
      <c r="V308" s="155">
        <f>U308*H308</f>
        <v>0</v>
      </c>
      <c r="W308" s="155">
        <v>0</v>
      </c>
      <c r="X308" s="156">
        <f>W308*H308</f>
        <v>0</v>
      </c>
      <c r="AR308" s="157" t="s">
        <v>462</v>
      </c>
      <c r="AT308" s="157" t="s">
        <v>231</v>
      </c>
      <c r="AU308" s="157" t="s">
        <v>88</v>
      </c>
      <c r="AY308" s="15" t="s">
        <v>150</v>
      </c>
      <c r="BE308" s="158">
        <f>IF(O308="základní",K308,0)</f>
        <v>0</v>
      </c>
      <c r="BF308" s="158">
        <f>IF(O308="snížená",K308,0)</f>
        <v>0</v>
      </c>
      <c r="BG308" s="158">
        <f>IF(O308="zákl. přenesená",K308,0)</f>
        <v>0</v>
      </c>
      <c r="BH308" s="158">
        <f>IF(O308="sníž. přenesená",K308,0)</f>
        <v>0</v>
      </c>
      <c r="BI308" s="158">
        <f>IF(O308="nulová",K308,0)</f>
        <v>0</v>
      </c>
      <c r="BJ308" s="15" t="s">
        <v>86</v>
      </c>
      <c r="BK308" s="158">
        <f>ROUND(P308*H308,2)</f>
        <v>0</v>
      </c>
      <c r="BL308" s="15" t="s">
        <v>174</v>
      </c>
      <c r="BM308" s="157" t="s">
        <v>625</v>
      </c>
    </row>
    <row r="309" spans="2:65" s="12" customFormat="1" ht="11.25">
      <c r="B309" s="162"/>
      <c r="D309" s="163" t="s">
        <v>167</v>
      </c>
      <c r="E309" s="164" t="s">
        <v>1</v>
      </c>
      <c r="F309" s="165" t="s">
        <v>529</v>
      </c>
      <c r="H309" s="166">
        <v>80</v>
      </c>
      <c r="I309" s="167"/>
      <c r="J309" s="167"/>
      <c r="M309" s="162"/>
      <c r="N309" s="168"/>
      <c r="X309" s="169"/>
      <c r="AT309" s="164" t="s">
        <v>167</v>
      </c>
      <c r="AU309" s="164" t="s">
        <v>88</v>
      </c>
      <c r="AV309" s="12" t="s">
        <v>88</v>
      </c>
      <c r="AW309" s="12" t="s">
        <v>4</v>
      </c>
      <c r="AX309" s="12" t="s">
        <v>86</v>
      </c>
      <c r="AY309" s="164" t="s">
        <v>150</v>
      </c>
    </row>
    <row r="310" spans="2:65" s="12" customFormat="1" ht="11.25">
      <c r="B310" s="162"/>
      <c r="D310" s="163" t="s">
        <v>167</v>
      </c>
      <c r="F310" s="165" t="s">
        <v>621</v>
      </c>
      <c r="H310" s="166">
        <v>88</v>
      </c>
      <c r="I310" s="167"/>
      <c r="J310" s="167"/>
      <c r="M310" s="162"/>
      <c r="N310" s="168"/>
      <c r="X310" s="169"/>
      <c r="AT310" s="164" t="s">
        <v>167</v>
      </c>
      <c r="AU310" s="164" t="s">
        <v>88</v>
      </c>
      <c r="AV310" s="12" t="s">
        <v>88</v>
      </c>
      <c r="AW310" s="12" t="s">
        <v>3</v>
      </c>
      <c r="AX310" s="12" t="s">
        <v>86</v>
      </c>
      <c r="AY310" s="164" t="s">
        <v>150</v>
      </c>
    </row>
    <row r="311" spans="2:65" s="1" customFormat="1" ht="24.2" customHeight="1">
      <c r="B311" s="115"/>
      <c r="C311" s="146" t="s">
        <v>626</v>
      </c>
      <c r="D311" s="146" t="s">
        <v>153</v>
      </c>
      <c r="E311" s="147" t="s">
        <v>627</v>
      </c>
      <c r="F311" s="148" t="s">
        <v>628</v>
      </c>
      <c r="G311" s="149" t="s">
        <v>186</v>
      </c>
      <c r="H311" s="150">
        <v>1</v>
      </c>
      <c r="I311" s="151"/>
      <c r="J311" s="151"/>
      <c r="K311" s="152">
        <f t="shared" ref="K311:K329" si="45">ROUND(P311*H311,2)</f>
        <v>0</v>
      </c>
      <c r="L311" s="148" t="s">
        <v>1</v>
      </c>
      <c r="M311" s="30"/>
      <c r="N311" s="153" t="s">
        <v>1</v>
      </c>
      <c r="O311" s="114" t="s">
        <v>41</v>
      </c>
      <c r="P311" s="154">
        <f t="shared" ref="P311:P329" si="46">I311+J311</f>
        <v>0</v>
      </c>
      <c r="Q311" s="154">
        <f t="shared" ref="Q311:Q329" si="47">ROUND(I311*H311,2)</f>
        <v>0</v>
      </c>
      <c r="R311" s="154">
        <f t="shared" ref="R311:R329" si="48">ROUND(J311*H311,2)</f>
        <v>0</v>
      </c>
      <c r="T311" s="155">
        <f t="shared" ref="T311:T329" si="49">S311*H311</f>
        <v>0</v>
      </c>
      <c r="U311" s="155">
        <v>0</v>
      </c>
      <c r="V311" s="155">
        <f t="shared" ref="V311:V329" si="50">U311*H311</f>
        <v>0</v>
      </c>
      <c r="W311" s="155">
        <v>0</v>
      </c>
      <c r="X311" s="156">
        <f t="shared" ref="X311:X329" si="51">W311*H311</f>
        <v>0</v>
      </c>
      <c r="AR311" s="157" t="s">
        <v>158</v>
      </c>
      <c r="AT311" s="157" t="s">
        <v>153</v>
      </c>
      <c r="AU311" s="157" t="s">
        <v>88</v>
      </c>
      <c r="AY311" s="15" t="s">
        <v>150</v>
      </c>
      <c r="BE311" s="158">
        <f t="shared" ref="BE311:BE329" si="52">IF(O311="základní",K311,0)</f>
        <v>0</v>
      </c>
      <c r="BF311" s="158">
        <f t="shared" ref="BF311:BF329" si="53">IF(O311="snížená",K311,0)</f>
        <v>0</v>
      </c>
      <c r="BG311" s="158">
        <f t="shared" ref="BG311:BG329" si="54">IF(O311="zákl. přenesená",K311,0)</f>
        <v>0</v>
      </c>
      <c r="BH311" s="158">
        <f t="shared" ref="BH311:BH329" si="55">IF(O311="sníž. přenesená",K311,0)</f>
        <v>0</v>
      </c>
      <c r="BI311" s="158">
        <f t="shared" ref="BI311:BI329" si="56">IF(O311="nulová",K311,0)</f>
        <v>0</v>
      </c>
      <c r="BJ311" s="15" t="s">
        <v>86</v>
      </c>
      <c r="BK311" s="158">
        <f t="shared" ref="BK311:BK329" si="57">ROUND(P311*H311,2)</f>
        <v>0</v>
      </c>
      <c r="BL311" s="15" t="s">
        <v>158</v>
      </c>
      <c r="BM311" s="157" t="s">
        <v>629</v>
      </c>
    </row>
    <row r="312" spans="2:65" s="1" customFormat="1" ht="21.75" customHeight="1">
      <c r="B312" s="115"/>
      <c r="C312" s="170" t="s">
        <v>630</v>
      </c>
      <c r="D312" s="170" t="s">
        <v>231</v>
      </c>
      <c r="E312" s="171" t="s">
        <v>631</v>
      </c>
      <c r="F312" s="172" t="s">
        <v>632</v>
      </c>
      <c r="G312" s="173" t="s">
        <v>186</v>
      </c>
      <c r="H312" s="174">
        <v>1</v>
      </c>
      <c r="I312" s="175"/>
      <c r="J312" s="176"/>
      <c r="K312" s="177">
        <f t="shared" si="45"/>
        <v>0</v>
      </c>
      <c r="L312" s="172" t="s">
        <v>1</v>
      </c>
      <c r="M312" s="178"/>
      <c r="N312" s="179" t="s">
        <v>1</v>
      </c>
      <c r="O312" s="114" t="s">
        <v>41</v>
      </c>
      <c r="P312" s="154">
        <f t="shared" si="46"/>
        <v>0</v>
      </c>
      <c r="Q312" s="154">
        <f t="shared" si="47"/>
        <v>0</v>
      </c>
      <c r="R312" s="154">
        <f t="shared" si="48"/>
        <v>0</v>
      </c>
      <c r="T312" s="155">
        <f t="shared" si="49"/>
        <v>0</v>
      </c>
      <c r="U312" s="155">
        <v>0</v>
      </c>
      <c r="V312" s="155">
        <f t="shared" si="50"/>
        <v>0</v>
      </c>
      <c r="W312" s="155">
        <v>0</v>
      </c>
      <c r="X312" s="156">
        <f t="shared" si="51"/>
        <v>0</v>
      </c>
      <c r="AR312" s="157" t="s">
        <v>197</v>
      </c>
      <c r="AT312" s="157" t="s">
        <v>231</v>
      </c>
      <c r="AU312" s="157" t="s">
        <v>88</v>
      </c>
      <c r="AY312" s="15" t="s">
        <v>150</v>
      </c>
      <c r="BE312" s="158">
        <f t="shared" si="52"/>
        <v>0</v>
      </c>
      <c r="BF312" s="158">
        <f t="shared" si="53"/>
        <v>0</v>
      </c>
      <c r="BG312" s="158">
        <f t="shared" si="54"/>
        <v>0</v>
      </c>
      <c r="BH312" s="158">
        <f t="shared" si="55"/>
        <v>0</v>
      </c>
      <c r="BI312" s="158">
        <f t="shared" si="56"/>
        <v>0</v>
      </c>
      <c r="BJ312" s="15" t="s">
        <v>86</v>
      </c>
      <c r="BK312" s="158">
        <f t="shared" si="57"/>
        <v>0</v>
      </c>
      <c r="BL312" s="15" t="s">
        <v>158</v>
      </c>
      <c r="BM312" s="157" t="s">
        <v>633</v>
      </c>
    </row>
    <row r="313" spans="2:65" s="1" customFormat="1" ht="24.2" customHeight="1">
      <c r="B313" s="115"/>
      <c r="C313" s="146" t="s">
        <v>634</v>
      </c>
      <c r="D313" s="146" t="s">
        <v>153</v>
      </c>
      <c r="E313" s="147" t="s">
        <v>635</v>
      </c>
      <c r="F313" s="148" t="s">
        <v>636</v>
      </c>
      <c r="G313" s="149" t="s">
        <v>186</v>
      </c>
      <c r="H313" s="150">
        <v>2</v>
      </c>
      <c r="I313" s="151"/>
      <c r="J313" s="151"/>
      <c r="K313" s="152">
        <f t="shared" si="45"/>
        <v>0</v>
      </c>
      <c r="L313" s="148" t="s">
        <v>1</v>
      </c>
      <c r="M313" s="30"/>
      <c r="N313" s="153" t="s">
        <v>1</v>
      </c>
      <c r="O313" s="114" t="s">
        <v>41</v>
      </c>
      <c r="P313" s="154">
        <f t="shared" si="46"/>
        <v>0</v>
      </c>
      <c r="Q313" s="154">
        <f t="shared" si="47"/>
        <v>0</v>
      </c>
      <c r="R313" s="154">
        <f t="shared" si="48"/>
        <v>0</v>
      </c>
      <c r="T313" s="155">
        <f t="shared" si="49"/>
        <v>0</v>
      </c>
      <c r="U313" s="155">
        <v>0</v>
      </c>
      <c r="V313" s="155">
        <f t="shared" si="50"/>
        <v>0</v>
      </c>
      <c r="W313" s="155">
        <v>0</v>
      </c>
      <c r="X313" s="156">
        <f t="shared" si="51"/>
        <v>0</v>
      </c>
      <c r="AR313" s="157" t="s">
        <v>158</v>
      </c>
      <c r="AT313" s="157" t="s">
        <v>153</v>
      </c>
      <c r="AU313" s="157" t="s">
        <v>88</v>
      </c>
      <c r="AY313" s="15" t="s">
        <v>150</v>
      </c>
      <c r="BE313" s="158">
        <f t="shared" si="52"/>
        <v>0</v>
      </c>
      <c r="BF313" s="158">
        <f t="shared" si="53"/>
        <v>0</v>
      </c>
      <c r="BG313" s="158">
        <f t="shared" si="54"/>
        <v>0</v>
      </c>
      <c r="BH313" s="158">
        <f t="shared" si="55"/>
        <v>0</v>
      </c>
      <c r="BI313" s="158">
        <f t="shared" si="56"/>
        <v>0</v>
      </c>
      <c r="BJ313" s="15" t="s">
        <v>86</v>
      </c>
      <c r="BK313" s="158">
        <f t="shared" si="57"/>
        <v>0</v>
      </c>
      <c r="BL313" s="15" t="s">
        <v>158</v>
      </c>
      <c r="BM313" s="157" t="s">
        <v>637</v>
      </c>
    </row>
    <row r="314" spans="2:65" s="1" customFormat="1" ht="21.75" customHeight="1">
      <c r="B314" s="115"/>
      <c r="C314" s="170" t="s">
        <v>638</v>
      </c>
      <c r="D314" s="170" t="s">
        <v>231</v>
      </c>
      <c r="E314" s="171" t="s">
        <v>639</v>
      </c>
      <c r="F314" s="172" t="s">
        <v>640</v>
      </c>
      <c r="G314" s="173" t="s">
        <v>186</v>
      </c>
      <c r="H314" s="174">
        <v>2</v>
      </c>
      <c r="I314" s="175"/>
      <c r="J314" s="176"/>
      <c r="K314" s="177">
        <f t="shared" si="45"/>
        <v>0</v>
      </c>
      <c r="L314" s="172" t="s">
        <v>1</v>
      </c>
      <c r="M314" s="178"/>
      <c r="N314" s="179" t="s">
        <v>1</v>
      </c>
      <c r="O314" s="114" t="s">
        <v>41</v>
      </c>
      <c r="P314" s="154">
        <f t="shared" si="46"/>
        <v>0</v>
      </c>
      <c r="Q314" s="154">
        <f t="shared" si="47"/>
        <v>0</v>
      </c>
      <c r="R314" s="154">
        <f t="shared" si="48"/>
        <v>0</v>
      </c>
      <c r="T314" s="155">
        <f t="shared" si="49"/>
        <v>0</v>
      </c>
      <c r="U314" s="155">
        <v>0</v>
      </c>
      <c r="V314" s="155">
        <f t="shared" si="50"/>
        <v>0</v>
      </c>
      <c r="W314" s="155">
        <v>0</v>
      </c>
      <c r="X314" s="156">
        <f t="shared" si="51"/>
        <v>0</v>
      </c>
      <c r="AR314" s="157" t="s">
        <v>197</v>
      </c>
      <c r="AT314" s="157" t="s">
        <v>231</v>
      </c>
      <c r="AU314" s="157" t="s">
        <v>88</v>
      </c>
      <c r="AY314" s="15" t="s">
        <v>150</v>
      </c>
      <c r="BE314" s="158">
        <f t="shared" si="52"/>
        <v>0</v>
      </c>
      <c r="BF314" s="158">
        <f t="shared" si="53"/>
        <v>0</v>
      </c>
      <c r="BG314" s="158">
        <f t="shared" si="54"/>
        <v>0</v>
      </c>
      <c r="BH314" s="158">
        <f t="shared" si="55"/>
        <v>0</v>
      </c>
      <c r="BI314" s="158">
        <f t="shared" si="56"/>
        <v>0</v>
      </c>
      <c r="BJ314" s="15" t="s">
        <v>86</v>
      </c>
      <c r="BK314" s="158">
        <f t="shared" si="57"/>
        <v>0</v>
      </c>
      <c r="BL314" s="15" t="s">
        <v>158</v>
      </c>
      <c r="BM314" s="157" t="s">
        <v>641</v>
      </c>
    </row>
    <row r="315" spans="2:65" s="1" customFormat="1" ht="33" customHeight="1">
      <c r="B315" s="115"/>
      <c r="C315" s="146" t="s">
        <v>642</v>
      </c>
      <c r="D315" s="146" t="s">
        <v>153</v>
      </c>
      <c r="E315" s="147" t="s">
        <v>643</v>
      </c>
      <c r="F315" s="148" t="s">
        <v>644</v>
      </c>
      <c r="G315" s="149" t="s">
        <v>186</v>
      </c>
      <c r="H315" s="150">
        <v>1</v>
      </c>
      <c r="I315" s="151"/>
      <c r="J315" s="151"/>
      <c r="K315" s="152">
        <f t="shared" si="45"/>
        <v>0</v>
      </c>
      <c r="L315" s="148" t="s">
        <v>1</v>
      </c>
      <c r="M315" s="30"/>
      <c r="N315" s="153" t="s">
        <v>1</v>
      </c>
      <c r="O315" s="114" t="s">
        <v>41</v>
      </c>
      <c r="P315" s="154">
        <f t="shared" si="46"/>
        <v>0</v>
      </c>
      <c r="Q315" s="154">
        <f t="shared" si="47"/>
        <v>0</v>
      </c>
      <c r="R315" s="154">
        <f t="shared" si="48"/>
        <v>0</v>
      </c>
      <c r="T315" s="155">
        <f t="shared" si="49"/>
        <v>0</v>
      </c>
      <c r="U315" s="155">
        <v>0</v>
      </c>
      <c r="V315" s="155">
        <f t="shared" si="50"/>
        <v>0</v>
      </c>
      <c r="W315" s="155">
        <v>0</v>
      </c>
      <c r="X315" s="156">
        <f t="shared" si="51"/>
        <v>0</v>
      </c>
      <c r="AR315" s="157" t="s">
        <v>174</v>
      </c>
      <c r="AT315" s="157" t="s">
        <v>153</v>
      </c>
      <c r="AU315" s="157" t="s">
        <v>88</v>
      </c>
      <c r="AY315" s="15" t="s">
        <v>150</v>
      </c>
      <c r="BE315" s="158">
        <f t="shared" si="52"/>
        <v>0</v>
      </c>
      <c r="BF315" s="158">
        <f t="shared" si="53"/>
        <v>0</v>
      </c>
      <c r="BG315" s="158">
        <f t="shared" si="54"/>
        <v>0</v>
      </c>
      <c r="BH315" s="158">
        <f t="shared" si="55"/>
        <v>0</v>
      </c>
      <c r="BI315" s="158">
        <f t="shared" si="56"/>
        <v>0</v>
      </c>
      <c r="BJ315" s="15" t="s">
        <v>86</v>
      </c>
      <c r="BK315" s="158">
        <f t="shared" si="57"/>
        <v>0</v>
      </c>
      <c r="BL315" s="15" t="s">
        <v>174</v>
      </c>
      <c r="BM315" s="157" t="s">
        <v>645</v>
      </c>
    </row>
    <row r="316" spans="2:65" s="1" customFormat="1" ht="33" customHeight="1">
      <c r="B316" s="115"/>
      <c r="C316" s="170" t="s">
        <v>646</v>
      </c>
      <c r="D316" s="170" t="s">
        <v>231</v>
      </c>
      <c r="E316" s="171" t="s">
        <v>647</v>
      </c>
      <c r="F316" s="172" t="s">
        <v>648</v>
      </c>
      <c r="G316" s="173" t="s">
        <v>186</v>
      </c>
      <c r="H316" s="174">
        <v>1</v>
      </c>
      <c r="I316" s="175"/>
      <c r="J316" s="176"/>
      <c r="K316" s="177">
        <f t="shared" si="45"/>
        <v>0</v>
      </c>
      <c r="L316" s="172" t="s">
        <v>1</v>
      </c>
      <c r="M316" s="178"/>
      <c r="N316" s="179" t="s">
        <v>1</v>
      </c>
      <c r="O316" s="114" t="s">
        <v>41</v>
      </c>
      <c r="P316" s="154">
        <f t="shared" si="46"/>
        <v>0</v>
      </c>
      <c r="Q316" s="154">
        <f t="shared" si="47"/>
        <v>0</v>
      </c>
      <c r="R316" s="154">
        <f t="shared" si="48"/>
        <v>0</v>
      </c>
      <c r="T316" s="155">
        <f t="shared" si="49"/>
        <v>0</v>
      </c>
      <c r="U316" s="155">
        <v>0</v>
      </c>
      <c r="V316" s="155">
        <f t="shared" si="50"/>
        <v>0</v>
      </c>
      <c r="W316" s="155">
        <v>0</v>
      </c>
      <c r="X316" s="156">
        <f t="shared" si="51"/>
        <v>0</v>
      </c>
      <c r="AR316" s="157" t="s">
        <v>326</v>
      </c>
      <c r="AT316" s="157" t="s">
        <v>231</v>
      </c>
      <c r="AU316" s="157" t="s">
        <v>88</v>
      </c>
      <c r="AY316" s="15" t="s">
        <v>150</v>
      </c>
      <c r="BE316" s="158">
        <f t="shared" si="52"/>
        <v>0</v>
      </c>
      <c r="BF316" s="158">
        <f t="shared" si="53"/>
        <v>0</v>
      </c>
      <c r="BG316" s="158">
        <f t="shared" si="54"/>
        <v>0</v>
      </c>
      <c r="BH316" s="158">
        <f t="shared" si="55"/>
        <v>0</v>
      </c>
      <c r="BI316" s="158">
        <f t="shared" si="56"/>
        <v>0</v>
      </c>
      <c r="BJ316" s="15" t="s">
        <v>86</v>
      </c>
      <c r="BK316" s="158">
        <f t="shared" si="57"/>
        <v>0</v>
      </c>
      <c r="BL316" s="15" t="s">
        <v>326</v>
      </c>
      <c r="BM316" s="157" t="s">
        <v>649</v>
      </c>
    </row>
    <row r="317" spans="2:65" s="1" customFormat="1" ht="24.2" customHeight="1">
      <c r="B317" s="115"/>
      <c r="C317" s="146" t="s">
        <v>650</v>
      </c>
      <c r="D317" s="146" t="s">
        <v>153</v>
      </c>
      <c r="E317" s="147" t="s">
        <v>651</v>
      </c>
      <c r="F317" s="148" t="s">
        <v>652</v>
      </c>
      <c r="G317" s="149" t="s">
        <v>186</v>
      </c>
      <c r="H317" s="150">
        <v>1</v>
      </c>
      <c r="I317" s="151"/>
      <c r="J317" s="151"/>
      <c r="K317" s="152">
        <f t="shared" si="45"/>
        <v>0</v>
      </c>
      <c r="L317" s="148" t="s">
        <v>1</v>
      </c>
      <c r="M317" s="30"/>
      <c r="N317" s="153" t="s">
        <v>1</v>
      </c>
      <c r="O317" s="114" t="s">
        <v>41</v>
      </c>
      <c r="P317" s="154">
        <f t="shared" si="46"/>
        <v>0</v>
      </c>
      <c r="Q317" s="154">
        <f t="shared" si="47"/>
        <v>0</v>
      </c>
      <c r="R317" s="154">
        <f t="shared" si="48"/>
        <v>0</v>
      </c>
      <c r="T317" s="155">
        <f t="shared" si="49"/>
        <v>0</v>
      </c>
      <c r="U317" s="155">
        <v>0</v>
      </c>
      <c r="V317" s="155">
        <f t="shared" si="50"/>
        <v>0</v>
      </c>
      <c r="W317" s="155">
        <v>0</v>
      </c>
      <c r="X317" s="156">
        <f t="shared" si="51"/>
        <v>0</v>
      </c>
      <c r="AR317" s="157" t="s">
        <v>174</v>
      </c>
      <c r="AT317" s="157" t="s">
        <v>153</v>
      </c>
      <c r="AU317" s="157" t="s">
        <v>88</v>
      </c>
      <c r="AY317" s="15" t="s">
        <v>150</v>
      </c>
      <c r="BE317" s="158">
        <f t="shared" si="52"/>
        <v>0</v>
      </c>
      <c r="BF317" s="158">
        <f t="shared" si="53"/>
        <v>0</v>
      </c>
      <c r="BG317" s="158">
        <f t="shared" si="54"/>
        <v>0</v>
      </c>
      <c r="BH317" s="158">
        <f t="shared" si="55"/>
        <v>0</v>
      </c>
      <c r="BI317" s="158">
        <f t="shared" si="56"/>
        <v>0</v>
      </c>
      <c r="BJ317" s="15" t="s">
        <v>86</v>
      </c>
      <c r="BK317" s="158">
        <f t="shared" si="57"/>
        <v>0</v>
      </c>
      <c r="BL317" s="15" t="s">
        <v>174</v>
      </c>
      <c r="BM317" s="157" t="s">
        <v>653</v>
      </c>
    </row>
    <row r="318" spans="2:65" s="1" customFormat="1" ht="24.2" customHeight="1">
      <c r="B318" s="115"/>
      <c r="C318" s="170" t="s">
        <v>654</v>
      </c>
      <c r="D318" s="170" t="s">
        <v>231</v>
      </c>
      <c r="E318" s="171" t="s">
        <v>655</v>
      </c>
      <c r="F318" s="172" t="s">
        <v>656</v>
      </c>
      <c r="G318" s="173" t="s">
        <v>186</v>
      </c>
      <c r="H318" s="174">
        <v>1</v>
      </c>
      <c r="I318" s="175"/>
      <c r="J318" s="176"/>
      <c r="K318" s="177">
        <f t="shared" si="45"/>
        <v>0</v>
      </c>
      <c r="L318" s="172" t="s">
        <v>1</v>
      </c>
      <c r="M318" s="178"/>
      <c r="N318" s="179" t="s">
        <v>1</v>
      </c>
      <c r="O318" s="114" t="s">
        <v>41</v>
      </c>
      <c r="P318" s="154">
        <f t="shared" si="46"/>
        <v>0</v>
      </c>
      <c r="Q318" s="154">
        <f t="shared" si="47"/>
        <v>0</v>
      </c>
      <c r="R318" s="154">
        <f t="shared" si="48"/>
        <v>0</v>
      </c>
      <c r="T318" s="155">
        <f t="shared" si="49"/>
        <v>0</v>
      </c>
      <c r="U318" s="155">
        <v>0</v>
      </c>
      <c r="V318" s="155">
        <f t="shared" si="50"/>
        <v>0</v>
      </c>
      <c r="W318" s="155">
        <v>0</v>
      </c>
      <c r="X318" s="156">
        <f t="shared" si="51"/>
        <v>0</v>
      </c>
      <c r="AR318" s="157" t="s">
        <v>326</v>
      </c>
      <c r="AT318" s="157" t="s">
        <v>231</v>
      </c>
      <c r="AU318" s="157" t="s">
        <v>88</v>
      </c>
      <c r="AY318" s="15" t="s">
        <v>150</v>
      </c>
      <c r="BE318" s="158">
        <f t="shared" si="52"/>
        <v>0</v>
      </c>
      <c r="BF318" s="158">
        <f t="shared" si="53"/>
        <v>0</v>
      </c>
      <c r="BG318" s="158">
        <f t="shared" si="54"/>
        <v>0</v>
      </c>
      <c r="BH318" s="158">
        <f t="shared" si="55"/>
        <v>0</v>
      </c>
      <c r="BI318" s="158">
        <f t="shared" si="56"/>
        <v>0</v>
      </c>
      <c r="BJ318" s="15" t="s">
        <v>86</v>
      </c>
      <c r="BK318" s="158">
        <f t="shared" si="57"/>
        <v>0</v>
      </c>
      <c r="BL318" s="15" t="s">
        <v>326</v>
      </c>
      <c r="BM318" s="157" t="s">
        <v>657</v>
      </c>
    </row>
    <row r="319" spans="2:65" s="1" customFormat="1" ht="24.2" customHeight="1">
      <c r="B319" s="115"/>
      <c r="C319" s="146" t="s">
        <v>658</v>
      </c>
      <c r="D319" s="146" t="s">
        <v>153</v>
      </c>
      <c r="E319" s="147" t="s">
        <v>659</v>
      </c>
      <c r="F319" s="148" t="s">
        <v>660</v>
      </c>
      <c r="G319" s="149" t="s">
        <v>186</v>
      </c>
      <c r="H319" s="150">
        <v>2</v>
      </c>
      <c r="I319" s="151"/>
      <c r="J319" s="151"/>
      <c r="K319" s="152">
        <f t="shared" si="45"/>
        <v>0</v>
      </c>
      <c r="L319" s="148" t="s">
        <v>1</v>
      </c>
      <c r="M319" s="30"/>
      <c r="N319" s="153" t="s">
        <v>1</v>
      </c>
      <c r="O319" s="114" t="s">
        <v>41</v>
      </c>
      <c r="P319" s="154">
        <f t="shared" si="46"/>
        <v>0</v>
      </c>
      <c r="Q319" s="154">
        <f t="shared" si="47"/>
        <v>0</v>
      </c>
      <c r="R319" s="154">
        <f t="shared" si="48"/>
        <v>0</v>
      </c>
      <c r="T319" s="155">
        <f t="shared" si="49"/>
        <v>0</v>
      </c>
      <c r="U319" s="155">
        <v>0</v>
      </c>
      <c r="V319" s="155">
        <f t="shared" si="50"/>
        <v>0</v>
      </c>
      <c r="W319" s="155">
        <v>0</v>
      </c>
      <c r="X319" s="156">
        <f t="shared" si="51"/>
        <v>0</v>
      </c>
      <c r="AR319" s="157" t="s">
        <v>174</v>
      </c>
      <c r="AT319" s="157" t="s">
        <v>153</v>
      </c>
      <c r="AU319" s="157" t="s">
        <v>88</v>
      </c>
      <c r="AY319" s="15" t="s">
        <v>150</v>
      </c>
      <c r="BE319" s="158">
        <f t="shared" si="52"/>
        <v>0</v>
      </c>
      <c r="BF319" s="158">
        <f t="shared" si="53"/>
        <v>0</v>
      </c>
      <c r="BG319" s="158">
        <f t="shared" si="54"/>
        <v>0</v>
      </c>
      <c r="BH319" s="158">
        <f t="shared" si="55"/>
        <v>0</v>
      </c>
      <c r="BI319" s="158">
        <f t="shared" si="56"/>
        <v>0</v>
      </c>
      <c r="BJ319" s="15" t="s">
        <v>86</v>
      </c>
      <c r="BK319" s="158">
        <f t="shared" si="57"/>
        <v>0</v>
      </c>
      <c r="BL319" s="15" t="s">
        <v>174</v>
      </c>
      <c r="BM319" s="157" t="s">
        <v>661</v>
      </c>
    </row>
    <row r="320" spans="2:65" s="1" customFormat="1" ht="24.2" customHeight="1">
      <c r="B320" s="115"/>
      <c r="C320" s="170" t="s">
        <v>662</v>
      </c>
      <c r="D320" s="170" t="s">
        <v>231</v>
      </c>
      <c r="E320" s="171" t="s">
        <v>663</v>
      </c>
      <c r="F320" s="172" t="s">
        <v>664</v>
      </c>
      <c r="G320" s="173" t="s">
        <v>186</v>
      </c>
      <c r="H320" s="174">
        <v>2</v>
      </c>
      <c r="I320" s="175"/>
      <c r="J320" s="176"/>
      <c r="K320" s="177">
        <f t="shared" si="45"/>
        <v>0</v>
      </c>
      <c r="L320" s="172" t="s">
        <v>1</v>
      </c>
      <c r="M320" s="178"/>
      <c r="N320" s="179" t="s">
        <v>1</v>
      </c>
      <c r="O320" s="114" t="s">
        <v>41</v>
      </c>
      <c r="P320" s="154">
        <f t="shared" si="46"/>
        <v>0</v>
      </c>
      <c r="Q320" s="154">
        <f t="shared" si="47"/>
        <v>0</v>
      </c>
      <c r="R320" s="154">
        <f t="shared" si="48"/>
        <v>0</v>
      </c>
      <c r="T320" s="155">
        <f t="shared" si="49"/>
        <v>0</v>
      </c>
      <c r="U320" s="155">
        <v>0</v>
      </c>
      <c r="V320" s="155">
        <f t="shared" si="50"/>
        <v>0</v>
      </c>
      <c r="W320" s="155">
        <v>0</v>
      </c>
      <c r="X320" s="156">
        <f t="shared" si="51"/>
        <v>0</v>
      </c>
      <c r="AR320" s="157" t="s">
        <v>326</v>
      </c>
      <c r="AT320" s="157" t="s">
        <v>231</v>
      </c>
      <c r="AU320" s="157" t="s">
        <v>88</v>
      </c>
      <c r="AY320" s="15" t="s">
        <v>150</v>
      </c>
      <c r="BE320" s="158">
        <f t="shared" si="52"/>
        <v>0</v>
      </c>
      <c r="BF320" s="158">
        <f t="shared" si="53"/>
        <v>0</v>
      </c>
      <c r="BG320" s="158">
        <f t="shared" si="54"/>
        <v>0</v>
      </c>
      <c r="BH320" s="158">
        <f t="shared" si="55"/>
        <v>0</v>
      </c>
      <c r="BI320" s="158">
        <f t="shared" si="56"/>
        <v>0</v>
      </c>
      <c r="BJ320" s="15" t="s">
        <v>86</v>
      </c>
      <c r="BK320" s="158">
        <f t="shared" si="57"/>
        <v>0</v>
      </c>
      <c r="BL320" s="15" t="s">
        <v>326</v>
      </c>
      <c r="BM320" s="157" t="s">
        <v>665</v>
      </c>
    </row>
    <row r="321" spans="2:65" s="1" customFormat="1" ht="21.75" customHeight="1">
      <c r="B321" s="115"/>
      <c r="C321" s="146" t="s">
        <v>666</v>
      </c>
      <c r="D321" s="146" t="s">
        <v>153</v>
      </c>
      <c r="E321" s="147" t="s">
        <v>667</v>
      </c>
      <c r="F321" s="148" t="s">
        <v>668</v>
      </c>
      <c r="G321" s="149" t="s">
        <v>186</v>
      </c>
      <c r="H321" s="150">
        <v>4</v>
      </c>
      <c r="I321" s="151"/>
      <c r="J321" s="151"/>
      <c r="K321" s="152">
        <f t="shared" si="45"/>
        <v>0</v>
      </c>
      <c r="L321" s="148" t="s">
        <v>1</v>
      </c>
      <c r="M321" s="30"/>
      <c r="N321" s="153" t="s">
        <v>1</v>
      </c>
      <c r="O321" s="114" t="s">
        <v>41</v>
      </c>
      <c r="P321" s="154">
        <f t="shared" si="46"/>
        <v>0</v>
      </c>
      <c r="Q321" s="154">
        <f t="shared" si="47"/>
        <v>0</v>
      </c>
      <c r="R321" s="154">
        <f t="shared" si="48"/>
        <v>0</v>
      </c>
      <c r="T321" s="155">
        <f t="shared" si="49"/>
        <v>0</v>
      </c>
      <c r="U321" s="155">
        <v>0</v>
      </c>
      <c r="V321" s="155">
        <f t="shared" si="50"/>
        <v>0</v>
      </c>
      <c r="W321" s="155">
        <v>0</v>
      </c>
      <c r="X321" s="156">
        <f t="shared" si="51"/>
        <v>0</v>
      </c>
      <c r="AR321" s="157" t="s">
        <v>174</v>
      </c>
      <c r="AT321" s="157" t="s">
        <v>153</v>
      </c>
      <c r="AU321" s="157" t="s">
        <v>88</v>
      </c>
      <c r="AY321" s="15" t="s">
        <v>150</v>
      </c>
      <c r="BE321" s="158">
        <f t="shared" si="52"/>
        <v>0</v>
      </c>
      <c r="BF321" s="158">
        <f t="shared" si="53"/>
        <v>0</v>
      </c>
      <c r="BG321" s="158">
        <f t="shared" si="54"/>
        <v>0</v>
      </c>
      <c r="BH321" s="158">
        <f t="shared" si="55"/>
        <v>0</v>
      </c>
      <c r="BI321" s="158">
        <f t="shared" si="56"/>
        <v>0</v>
      </c>
      <c r="BJ321" s="15" t="s">
        <v>86</v>
      </c>
      <c r="BK321" s="158">
        <f t="shared" si="57"/>
        <v>0</v>
      </c>
      <c r="BL321" s="15" t="s">
        <v>174</v>
      </c>
      <c r="BM321" s="157" t="s">
        <v>669</v>
      </c>
    </row>
    <row r="322" spans="2:65" s="1" customFormat="1" ht="16.5" customHeight="1">
      <c r="B322" s="115"/>
      <c r="C322" s="170" t="s">
        <v>670</v>
      </c>
      <c r="D322" s="170" t="s">
        <v>231</v>
      </c>
      <c r="E322" s="171" t="s">
        <v>671</v>
      </c>
      <c r="F322" s="172" t="s">
        <v>672</v>
      </c>
      <c r="G322" s="173" t="s">
        <v>186</v>
      </c>
      <c r="H322" s="174">
        <v>4</v>
      </c>
      <c r="I322" s="175"/>
      <c r="J322" s="176"/>
      <c r="K322" s="177">
        <f t="shared" si="45"/>
        <v>0</v>
      </c>
      <c r="L322" s="172" t="s">
        <v>1</v>
      </c>
      <c r="M322" s="178"/>
      <c r="N322" s="179" t="s">
        <v>1</v>
      </c>
      <c r="O322" s="114" t="s">
        <v>41</v>
      </c>
      <c r="P322" s="154">
        <f t="shared" si="46"/>
        <v>0</v>
      </c>
      <c r="Q322" s="154">
        <f t="shared" si="47"/>
        <v>0</v>
      </c>
      <c r="R322" s="154">
        <f t="shared" si="48"/>
        <v>0</v>
      </c>
      <c r="T322" s="155">
        <f t="shared" si="49"/>
        <v>0</v>
      </c>
      <c r="U322" s="155">
        <v>0</v>
      </c>
      <c r="V322" s="155">
        <f t="shared" si="50"/>
        <v>0</v>
      </c>
      <c r="W322" s="155">
        <v>0</v>
      </c>
      <c r="X322" s="156">
        <f t="shared" si="51"/>
        <v>0</v>
      </c>
      <c r="AR322" s="157" t="s">
        <v>326</v>
      </c>
      <c r="AT322" s="157" t="s">
        <v>231</v>
      </c>
      <c r="AU322" s="157" t="s">
        <v>88</v>
      </c>
      <c r="AY322" s="15" t="s">
        <v>150</v>
      </c>
      <c r="BE322" s="158">
        <f t="shared" si="52"/>
        <v>0</v>
      </c>
      <c r="BF322" s="158">
        <f t="shared" si="53"/>
        <v>0</v>
      </c>
      <c r="BG322" s="158">
        <f t="shared" si="54"/>
        <v>0</v>
      </c>
      <c r="BH322" s="158">
        <f t="shared" si="55"/>
        <v>0</v>
      </c>
      <c r="BI322" s="158">
        <f t="shared" si="56"/>
        <v>0</v>
      </c>
      <c r="BJ322" s="15" t="s">
        <v>86</v>
      </c>
      <c r="BK322" s="158">
        <f t="shared" si="57"/>
        <v>0</v>
      </c>
      <c r="BL322" s="15" t="s">
        <v>326</v>
      </c>
      <c r="BM322" s="157" t="s">
        <v>673</v>
      </c>
    </row>
    <row r="323" spans="2:65" s="1" customFormat="1" ht="21.75" customHeight="1">
      <c r="B323" s="115"/>
      <c r="C323" s="146" t="s">
        <v>674</v>
      </c>
      <c r="D323" s="146" t="s">
        <v>153</v>
      </c>
      <c r="E323" s="147" t="s">
        <v>675</v>
      </c>
      <c r="F323" s="148" t="s">
        <v>676</v>
      </c>
      <c r="G323" s="149" t="s">
        <v>186</v>
      </c>
      <c r="H323" s="150">
        <v>1</v>
      </c>
      <c r="I323" s="151"/>
      <c r="J323" s="151"/>
      <c r="K323" s="152">
        <f t="shared" si="45"/>
        <v>0</v>
      </c>
      <c r="L323" s="148" t="s">
        <v>1</v>
      </c>
      <c r="M323" s="30"/>
      <c r="N323" s="153" t="s">
        <v>1</v>
      </c>
      <c r="O323" s="114" t="s">
        <v>41</v>
      </c>
      <c r="P323" s="154">
        <f t="shared" si="46"/>
        <v>0</v>
      </c>
      <c r="Q323" s="154">
        <f t="shared" si="47"/>
        <v>0</v>
      </c>
      <c r="R323" s="154">
        <f t="shared" si="48"/>
        <v>0</v>
      </c>
      <c r="T323" s="155">
        <f t="shared" si="49"/>
        <v>0</v>
      </c>
      <c r="U323" s="155">
        <v>0</v>
      </c>
      <c r="V323" s="155">
        <f t="shared" si="50"/>
        <v>0</v>
      </c>
      <c r="W323" s="155">
        <v>0</v>
      </c>
      <c r="X323" s="156">
        <f t="shared" si="51"/>
        <v>0</v>
      </c>
      <c r="AR323" s="157" t="s">
        <v>174</v>
      </c>
      <c r="AT323" s="157" t="s">
        <v>153</v>
      </c>
      <c r="AU323" s="157" t="s">
        <v>88</v>
      </c>
      <c r="AY323" s="15" t="s">
        <v>150</v>
      </c>
      <c r="BE323" s="158">
        <f t="shared" si="52"/>
        <v>0</v>
      </c>
      <c r="BF323" s="158">
        <f t="shared" si="53"/>
        <v>0</v>
      </c>
      <c r="BG323" s="158">
        <f t="shared" si="54"/>
        <v>0</v>
      </c>
      <c r="BH323" s="158">
        <f t="shared" si="55"/>
        <v>0</v>
      </c>
      <c r="BI323" s="158">
        <f t="shared" si="56"/>
        <v>0</v>
      </c>
      <c r="BJ323" s="15" t="s">
        <v>86</v>
      </c>
      <c r="BK323" s="158">
        <f t="shared" si="57"/>
        <v>0</v>
      </c>
      <c r="BL323" s="15" t="s">
        <v>174</v>
      </c>
      <c r="BM323" s="157" t="s">
        <v>677</v>
      </c>
    </row>
    <row r="324" spans="2:65" s="1" customFormat="1" ht="16.5" customHeight="1">
      <c r="B324" s="115"/>
      <c r="C324" s="170" t="s">
        <v>678</v>
      </c>
      <c r="D324" s="170" t="s">
        <v>231</v>
      </c>
      <c r="E324" s="171" t="s">
        <v>679</v>
      </c>
      <c r="F324" s="172" t="s">
        <v>680</v>
      </c>
      <c r="G324" s="173" t="s">
        <v>186</v>
      </c>
      <c r="H324" s="174">
        <v>1</v>
      </c>
      <c r="I324" s="175"/>
      <c r="J324" s="176"/>
      <c r="K324" s="177">
        <f t="shared" si="45"/>
        <v>0</v>
      </c>
      <c r="L324" s="172" t="s">
        <v>1</v>
      </c>
      <c r="M324" s="178"/>
      <c r="N324" s="179" t="s">
        <v>1</v>
      </c>
      <c r="O324" s="114" t="s">
        <v>41</v>
      </c>
      <c r="P324" s="154">
        <f t="shared" si="46"/>
        <v>0</v>
      </c>
      <c r="Q324" s="154">
        <f t="shared" si="47"/>
        <v>0</v>
      </c>
      <c r="R324" s="154">
        <f t="shared" si="48"/>
        <v>0</v>
      </c>
      <c r="T324" s="155">
        <f t="shared" si="49"/>
        <v>0</v>
      </c>
      <c r="U324" s="155">
        <v>0</v>
      </c>
      <c r="V324" s="155">
        <f t="shared" si="50"/>
        <v>0</v>
      </c>
      <c r="W324" s="155">
        <v>0</v>
      </c>
      <c r="X324" s="156">
        <f t="shared" si="51"/>
        <v>0</v>
      </c>
      <c r="AR324" s="157" t="s">
        <v>326</v>
      </c>
      <c r="AT324" s="157" t="s">
        <v>231</v>
      </c>
      <c r="AU324" s="157" t="s">
        <v>88</v>
      </c>
      <c r="AY324" s="15" t="s">
        <v>150</v>
      </c>
      <c r="BE324" s="158">
        <f t="shared" si="52"/>
        <v>0</v>
      </c>
      <c r="BF324" s="158">
        <f t="shared" si="53"/>
        <v>0</v>
      </c>
      <c r="BG324" s="158">
        <f t="shared" si="54"/>
        <v>0</v>
      </c>
      <c r="BH324" s="158">
        <f t="shared" si="55"/>
        <v>0</v>
      </c>
      <c r="BI324" s="158">
        <f t="shared" si="56"/>
        <v>0</v>
      </c>
      <c r="BJ324" s="15" t="s">
        <v>86</v>
      </c>
      <c r="BK324" s="158">
        <f t="shared" si="57"/>
        <v>0</v>
      </c>
      <c r="BL324" s="15" t="s">
        <v>326</v>
      </c>
      <c r="BM324" s="157" t="s">
        <v>681</v>
      </c>
    </row>
    <row r="325" spans="2:65" s="1" customFormat="1" ht="24.2" customHeight="1">
      <c r="B325" s="115"/>
      <c r="C325" s="146" t="s">
        <v>682</v>
      </c>
      <c r="D325" s="146" t="s">
        <v>153</v>
      </c>
      <c r="E325" s="147" t="s">
        <v>683</v>
      </c>
      <c r="F325" s="148" t="s">
        <v>684</v>
      </c>
      <c r="G325" s="149" t="s">
        <v>186</v>
      </c>
      <c r="H325" s="150">
        <v>1</v>
      </c>
      <c r="I325" s="151"/>
      <c r="J325" s="151"/>
      <c r="K325" s="152">
        <f t="shared" si="45"/>
        <v>0</v>
      </c>
      <c r="L325" s="148" t="s">
        <v>1</v>
      </c>
      <c r="M325" s="30"/>
      <c r="N325" s="153" t="s">
        <v>1</v>
      </c>
      <c r="O325" s="114" t="s">
        <v>41</v>
      </c>
      <c r="P325" s="154">
        <f t="shared" si="46"/>
        <v>0</v>
      </c>
      <c r="Q325" s="154">
        <f t="shared" si="47"/>
        <v>0</v>
      </c>
      <c r="R325" s="154">
        <f t="shared" si="48"/>
        <v>0</v>
      </c>
      <c r="T325" s="155">
        <f t="shared" si="49"/>
        <v>0</v>
      </c>
      <c r="U325" s="155">
        <v>0</v>
      </c>
      <c r="V325" s="155">
        <f t="shared" si="50"/>
        <v>0</v>
      </c>
      <c r="W325" s="155">
        <v>0</v>
      </c>
      <c r="X325" s="156">
        <f t="shared" si="51"/>
        <v>0</v>
      </c>
      <c r="AR325" s="157" t="s">
        <v>174</v>
      </c>
      <c r="AT325" s="157" t="s">
        <v>153</v>
      </c>
      <c r="AU325" s="157" t="s">
        <v>88</v>
      </c>
      <c r="AY325" s="15" t="s">
        <v>150</v>
      </c>
      <c r="BE325" s="158">
        <f t="shared" si="52"/>
        <v>0</v>
      </c>
      <c r="BF325" s="158">
        <f t="shared" si="53"/>
        <v>0</v>
      </c>
      <c r="BG325" s="158">
        <f t="shared" si="54"/>
        <v>0</v>
      </c>
      <c r="BH325" s="158">
        <f t="shared" si="55"/>
        <v>0</v>
      </c>
      <c r="BI325" s="158">
        <f t="shared" si="56"/>
        <v>0</v>
      </c>
      <c r="BJ325" s="15" t="s">
        <v>86</v>
      </c>
      <c r="BK325" s="158">
        <f t="shared" si="57"/>
        <v>0</v>
      </c>
      <c r="BL325" s="15" t="s">
        <v>174</v>
      </c>
      <c r="BM325" s="157" t="s">
        <v>685</v>
      </c>
    </row>
    <row r="326" spans="2:65" s="1" customFormat="1" ht="16.5" customHeight="1">
      <c r="B326" s="115"/>
      <c r="C326" s="170" t="s">
        <v>686</v>
      </c>
      <c r="D326" s="170" t="s">
        <v>231</v>
      </c>
      <c r="E326" s="171" t="s">
        <v>687</v>
      </c>
      <c r="F326" s="172" t="s">
        <v>688</v>
      </c>
      <c r="G326" s="173" t="s">
        <v>186</v>
      </c>
      <c r="H326" s="174">
        <v>1</v>
      </c>
      <c r="I326" s="175"/>
      <c r="J326" s="176"/>
      <c r="K326" s="177">
        <f t="shared" si="45"/>
        <v>0</v>
      </c>
      <c r="L326" s="172" t="s">
        <v>1</v>
      </c>
      <c r="M326" s="178"/>
      <c r="N326" s="179" t="s">
        <v>1</v>
      </c>
      <c r="O326" s="114" t="s">
        <v>41</v>
      </c>
      <c r="P326" s="154">
        <f t="shared" si="46"/>
        <v>0</v>
      </c>
      <c r="Q326" s="154">
        <f t="shared" si="47"/>
        <v>0</v>
      </c>
      <c r="R326" s="154">
        <f t="shared" si="48"/>
        <v>0</v>
      </c>
      <c r="T326" s="155">
        <f t="shared" si="49"/>
        <v>0</v>
      </c>
      <c r="U326" s="155">
        <v>0</v>
      </c>
      <c r="V326" s="155">
        <f t="shared" si="50"/>
        <v>0</v>
      </c>
      <c r="W326" s="155">
        <v>0</v>
      </c>
      <c r="X326" s="156">
        <f t="shared" si="51"/>
        <v>0</v>
      </c>
      <c r="AR326" s="157" t="s">
        <v>326</v>
      </c>
      <c r="AT326" s="157" t="s">
        <v>231</v>
      </c>
      <c r="AU326" s="157" t="s">
        <v>88</v>
      </c>
      <c r="AY326" s="15" t="s">
        <v>150</v>
      </c>
      <c r="BE326" s="158">
        <f t="shared" si="52"/>
        <v>0</v>
      </c>
      <c r="BF326" s="158">
        <f t="shared" si="53"/>
        <v>0</v>
      </c>
      <c r="BG326" s="158">
        <f t="shared" si="54"/>
        <v>0</v>
      </c>
      <c r="BH326" s="158">
        <f t="shared" si="55"/>
        <v>0</v>
      </c>
      <c r="BI326" s="158">
        <f t="shared" si="56"/>
        <v>0</v>
      </c>
      <c r="BJ326" s="15" t="s">
        <v>86</v>
      </c>
      <c r="BK326" s="158">
        <f t="shared" si="57"/>
        <v>0</v>
      </c>
      <c r="BL326" s="15" t="s">
        <v>326</v>
      </c>
      <c r="BM326" s="157" t="s">
        <v>689</v>
      </c>
    </row>
    <row r="327" spans="2:65" s="1" customFormat="1" ht="24.2" customHeight="1">
      <c r="B327" s="115"/>
      <c r="C327" s="146" t="s">
        <v>690</v>
      </c>
      <c r="D327" s="146" t="s">
        <v>153</v>
      </c>
      <c r="E327" s="147" t="s">
        <v>691</v>
      </c>
      <c r="F327" s="148" t="s">
        <v>692</v>
      </c>
      <c r="G327" s="149" t="s">
        <v>186</v>
      </c>
      <c r="H327" s="150">
        <v>1</v>
      </c>
      <c r="I327" s="151"/>
      <c r="J327" s="151"/>
      <c r="K327" s="152">
        <f t="shared" si="45"/>
        <v>0</v>
      </c>
      <c r="L327" s="148" t="s">
        <v>1</v>
      </c>
      <c r="M327" s="30"/>
      <c r="N327" s="153" t="s">
        <v>1</v>
      </c>
      <c r="O327" s="114" t="s">
        <v>41</v>
      </c>
      <c r="P327" s="154">
        <f t="shared" si="46"/>
        <v>0</v>
      </c>
      <c r="Q327" s="154">
        <f t="shared" si="47"/>
        <v>0</v>
      </c>
      <c r="R327" s="154">
        <f t="shared" si="48"/>
        <v>0</v>
      </c>
      <c r="T327" s="155">
        <f t="shared" si="49"/>
        <v>0</v>
      </c>
      <c r="U327" s="155">
        <v>0</v>
      </c>
      <c r="V327" s="155">
        <f t="shared" si="50"/>
        <v>0</v>
      </c>
      <c r="W327" s="155">
        <v>0</v>
      </c>
      <c r="X327" s="156">
        <f t="shared" si="51"/>
        <v>0</v>
      </c>
      <c r="AR327" s="157" t="s">
        <v>174</v>
      </c>
      <c r="AT327" s="157" t="s">
        <v>153</v>
      </c>
      <c r="AU327" s="157" t="s">
        <v>88</v>
      </c>
      <c r="AY327" s="15" t="s">
        <v>150</v>
      </c>
      <c r="BE327" s="158">
        <f t="shared" si="52"/>
        <v>0</v>
      </c>
      <c r="BF327" s="158">
        <f t="shared" si="53"/>
        <v>0</v>
      </c>
      <c r="BG327" s="158">
        <f t="shared" si="54"/>
        <v>0</v>
      </c>
      <c r="BH327" s="158">
        <f t="shared" si="55"/>
        <v>0</v>
      </c>
      <c r="BI327" s="158">
        <f t="shared" si="56"/>
        <v>0</v>
      </c>
      <c r="BJ327" s="15" t="s">
        <v>86</v>
      </c>
      <c r="BK327" s="158">
        <f t="shared" si="57"/>
        <v>0</v>
      </c>
      <c r="BL327" s="15" t="s">
        <v>174</v>
      </c>
      <c r="BM327" s="157" t="s">
        <v>693</v>
      </c>
    </row>
    <row r="328" spans="2:65" s="1" customFormat="1" ht="24.2" customHeight="1">
      <c r="B328" s="115"/>
      <c r="C328" s="170" t="s">
        <v>694</v>
      </c>
      <c r="D328" s="170" t="s">
        <v>231</v>
      </c>
      <c r="E328" s="171" t="s">
        <v>695</v>
      </c>
      <c r="F328" s="172" t="s">
        <v>696</v>
      </c>
      <c r="G328" s="173" t="s">
        <v>186</v>
      </c>
      <c r="H328" s="174">
        <v>1</v>
      </c>
      <c r="I328" s="175"/>
      <c r="J328" s="176"/>
      <c r="K328" s="177">
        <f t="shared" si="45"/>
        <v>0</v>
      </c>
      <c r="L328" s="172" t="s">
        <v>1</v>
      </c>
      <c r="M328" s="178"/>
      <c r="N328" s="179" t="s">
        <v>1</v>
      </c>
      <c r="O328" s="114" t="s">
        <v>41</v>
      </c>
      <c r="P328" s="154">
        <f t="shared" si="46"/>
        <v>0</v>
      </c>
      <c r="Q328" s="154">
        <f t="shared" si="47"/>
        <v>0</v>
      </c>
      <c r="R328" s="154">
        <f t="shared" si="48"/>
        <v>0</v>
      </c>
      <c r="T328" s="155">
        <f t="shared" si="49"/>
        <v>0</v>
      </c>
      <c r="U328" s="155">
        <v>0</v>
      </c>
      <c r="V328" s="155">
        <f t="shared" si="50"/>
        <v>0</v>
      </c>
      <c r="W328" s="155">
        <v>0</v>
      </c>
      <c r="X328" s="156">
        <f t="shared" si="51"/>
        <v>0</v>
      </c>
      <c r="AR328" s="157" t="s">
        <v>326</v>
      </c>
      <c r="AT328" s="157" t="s">
        <v>231</v>
      </c>
      <c r="AU328" s="157" t="s">
        <v>88</v>
      </c>
      <c r="AY328" s="15" t="s">
        <v>150</v>
      </c>
      <c r="BE328" s="158">
        <f t="shared" si="52"/>
        <v>0</v>
      </c>
      <c r="BF328" s="158">
        <f t="shared" si="53"/>
        <v>0</v>
      </c>
      <c r="BG328" s="158">
        <f t="shared" si="54"/>
        <v>0</v>
      </c>
      <c r="BH328" s="158">
        <f t="shared" si="55"/>
        <v>0</v>
      </c>
      <c r="BI328" s="158">
        <f t="shared" si="56"/>
        <v>0</v>
      </c>
      <c r="BJ328" s="15" t="s">
        <v>86</v>
      </c>
      <c r="BK328" s="158">
        <f t="shared" si="57"/>
        <v>0</v>
      </c>
      <c r="BL328" s="15" t="s">
        <v>326</v>
      </c>
      <c r="BM328" s="157" t="s">
        <v>697</v>
      </c>
    </row>
    <row r="329" spans="2:65" s="1" customFormat="1" ht="16.5" customHeight="1">
      <c r="B329" s="115"/>
      <c r="C329" s="146" t="s">
        <v>698</v>
      </c>
      <c r="D329" s="146" t="s">
        <v>153</v>
      </c>
      <c r="E329" s="147" t="s">
        <v>699</v>
      </c>
      <c r="F329" s="148" t="s">
        <v>700</v>
      </c>
      <c r="G329" s="149" t="s">
        <v>186</v>
      </c>
      <c r="H329" s="150">
        <v>16</v>
      </c>
      <c r="I329" s="151"/>
      <c r="J329" s="151"/>
      <c r="K329" s="152">
        <f t="shared" si="45"/>
        <v>0</v>
      </c>
      <c r="L329" s="148" t="s">
        <v>1</v>
      </c>
      <c r="M329" s="30"/>
      <c r="N329" s="153" t="s">
        <v>1</v>
      </c>
      <c r="O329" s="114" t="s">
        <v>41</v>
      </c>
      <c r="P329" s="154">
        <f t="shared" si="46"/>
        <v>0</v>
      </c>
      <c r="Q329" s="154">
        <f t="shared" si="47"/>
        <v>0</v>
      </c>
      <c r="R329" s="154">
        <f t="shared" si="48"/>
        <v>0</v>
      </c>
      <c r="T329" s="155">
        <f t="shared" si="49"/>
        <v>0</v>
      </c>
      <c r="U329" s="155">
        <v>0</v>
      </c>
      <c r="V329" s="155">
        <f t="shared" si="50"/>
        <v>0</v>
      </c>
      <c r="W329" s="155">
        <v>0</v>
      </c>
      <c r="X329" s="156">
        <f t="shared" si="51"/>
        <v>0</v>
      </c>
      <c r="AR329" s="157" t="s">
        <v>158</v>
      </c>
      <c r="AT329" s="157" t="s">
        <v>153</v>
      </c>
      <c r="AU329" s="157" t="s">
        <v>88</v>
      </c>
      <c r="AY329" s="15" t="s">
        <v>150</v>
      </c>
      <c r="BE329" s="158">
        <f t="shared" si="52"/>
        <v>0</v>
      </c>
      <c r="BF329" s="158">
        <f t="shared" si="53"/>
        <v>0</v>
      </c>
      <c r="BG329" s="158">
        <f t="shared" si="54"/>
        <v>0</v>
      </c>
      <c r="BH329" s="158">
        <f t="shared" si="55"/>
        <v>0</v>
      </c>
      <c r="BI329" s="158">
        <f t="shared" si="56"/>
        <v>0</v>
      </c>
      <c r="BJ329" s="15" t="s">
        <v>86</v>
      </c>
      <c r="BK329" s="158">
        <f t="shared" si="57"/>
        <v>0</v>
      </c>
      <c r="BL329" s="15" t="s">
        <v>158</v>
      </c>
      <c r="BM329" s="157" t="s">
        <v>701</v>
      </c>
    </row>
    <row r="330" spans="2:65" s="1" customFormat="1" ht="19.5">
      <c r="B330" s="30"/>
      <c r="D330" s="163" t="s">
        <v>309</v>
      </c>
      <c r="F330" s="180" t="s">
        <v>702</v>
      </c>
      <c r="I330" s="116"/>
      <c r="J330" s="116"/>
      <c r="M330" s="30"/>
      <c r="N330" s="161"/>
      <c r="X330" s="54"/>
      <c r="AT330" s="15" t="s">
        <v>309</v>
      </c>
      <c r="AU330" s="15" t="s">
        <v>88</v>
      </c>
    </row>
    <row r="331" spans="2:65" s="1" customFormat="1" ht="16.5" customHeight="1">
      <c r="B331" s="115"/>
      <c r="C331" s="170" t="s">
        <v>703</v>
      </c>
      <c r="D331" s="170" t="s">
        <v>231</v>
      </c>
      <c r="E331" s="171" t="s">
        <v>704</v>
      </c>
      <c r="F331" s="172" t="s">
        <v>705</v>
      </c>
      <c r="G331" s="173" t="s">
        <v>186</v>
      </c>
      <c r="H331" s="174">
        <v>16</v>
      </c>
      <c r="I331" s="175"/>
      <c r="J331" s="176"/>
      <c r="K331" s="177">
        <f>ROUND(P331*H331,2)</f>
        <v>0</v>
      </c>
      <c r="L331" s="172" t="s">
        <v>1</v>
      </c>
      <c r="M331" s="178"/>
      <c r="N331" s="179" t="s">
        <v>1</v>
      </c>
      <c r="O331" s="114" t="s">
        <v>41</v>
      </c>
      <c r="P331" s="154">
        <f>I331+J331</f>
        <v>0</v>
      </c>
      <c r="Q331" s="154">
        <f>ROUND(I331*H331,2)</f>
        <v>0</v>
      </c>
      <c r="R331" s="154">
        <f>ROUND(J331*H331,2)</f>
        <v>0</v>
      </c>
      <c r="T331" s="155">
        <f>S331*H331</f>
        <v>0</v>
      </c>
      <c r="U331" s="155">
        <v>0</v>
      </c>
      <c r="V331" s="155">
        <f>U331*H331</f>
        <v>0</v>
      </c>
      <c r="W331" s="155">
        <v>0</v>
      </c>
      <c r="X331" s="156">
        <f>W331*H331</f>
        <v>0</v>
      </c>
      <c r="AR331" s="157" t="s">
        <v>197</v>
      </c>
      <c r="AT331" s="157" t="s">
        <v>231</v>
      </c>
      <c r="AU331" s="157" t="s">
        <v>88</v>
      </c>
      <c r="AY331" s="15" t="s">
        <v>150</v>
      </c>
      <c r="BE331" s="158">
        <f>IF(O331="základní",K331,0)</f>
        <v>0</v>
      </c>
      <c r="BF331" s="158">
        <f>IF(O331="snížená",K331,0)</f>
        <v>0</v>
      </c>
      <c r="BG331" s="158">
        <f>IF(O331="zákl. přenesená",K331,0)</f>
        <v>0</v>
      </c>
      <c r="BH331" s="158">
        <f>IF(O331="sníž. přenesená",K331,0)</f>
        <v>0</v>
      </c>
      <c r="BI331" s="158">
        <f>IF(O331="nulová",K331,0)</f>
        <v>0</v>
      </c>
      <c r="BJ331" s="15" t="s">
        <v>86</v>
      </c>
      <c r="BK331" s="158">
        <f>ROUND(P331*H331,2)</f>
        <v>0</v>
      </c>
      <c r="BL331" s="15" t="s">
        <v>158</v>
      </c>
      <c r="BM331" s="157" t="s">
        <v>706</v>
      </c>
    </row>
    <row r="332" spans="2:65" s="1" customFormat="1" ht="19.5">
      <c r="B332" s="30"/>
      <c r="D332" s="163" t="s">
        <v>309</v>
      </c>
      <c r="F332" s="180" t="s">
        <v>702</v>
      </c>
      <c r="I332" s="116"/>
      <c r="J332" s="116"/>
      <c r="M332" s="30"/>
      <c r="N332" s="161"/>
      <c r="X332" s="54"/>
      <c r="AT332" s="15" t="s">
        <v>309</v>
      </c>
      <c r="AU332" s="15" t="s">
        <v>88</v>
      </c>
    </row>
    <row r="333" spans="2:65" s="1" customFormat="1" ht="24.2" customHeight="1">
      <c r="B333" s="115"/>
      <c r="C333" s="146" t="s">
        <v>707</v>
      </c>
      <c r="D333" s="146" t="s">
        <v>153</v>
      </c>
      <c r="E333" s="147" t="s">
        <v>708</v>
      </c>
      <c r="F333" s="148" t="s">
        <v>709</v>
      </c>
      <c r="G333" s="149" t="s">
        <v>186</v>
      </c>
      <c r="H333" s="150">
        <v>21</v>
      </c>
      <c r="I333" s="151"/>
      <c r="J333" s="151"/>
      <c r="K333" s="152">
        <f>ROUND(P333*H333,2)</f>
        <v>0</v>
      </c>
      <c r="L333" s="148" t="s">
        <v>1</v>
      </c>
      <c r="M333" s="30"/>
      <c r="N333" s="153" t="s">
        <v>1</v>
      </c>
      <c r="O333" s="114" t="s">
        <v>41</v>
      </c>
      <c r="P333" s="154">
        <f>I333+J333</f>
        <v>0</v>
      </c>
      <c r="Q333" s="154">
        <f>ROUND(I333*H333,2)</f>
        <v>0</v>
      </c>
      <c r="R333" s="154">
        <f>ROUND(J333*H333,2)</f>
        <v>0</v>
      </c>
      <c r="T333" s="155">
        <f>S333*H333</f>
        <v>0</v>
      </c>
      <c r="U333" s="155">
        <v>0</v>
      </c>
      <c r="V333" s="155">
        <f>U333*H333</f>
        <v>0</v>
      </c>
      <c r="W333" s="155">
        <v>0</v>
      </c>
      <c r="X333" s="156">
        <f>W333*H333</f>
        <v>0</v>
      </c>
      <c r="AR333" s="157" t="s">
        <v>158</v>
      </c>
      <c r="AT333" s="157" t="s">
        <v>153</v>
      </c>
      <c r="AU333" s="157" t="s">
        <v>88</v>
      </c>
      <c r="AY333" s="15" t="s">
        <v>150</v>
      </c>
      <c r="BE333" s="158">
        <f>IF(O333="základní",K333,0)</f>
        <v>0</v>
      </c>
      <c r="BF333" s="158">
        <f>IF(O333="snížená",K333,0)</f>
        <v>0</v>
      </c>
      <c r="BG333" s="158">
        <f>IF(O333="zákl. přenesená",K333,0)</f>
        <v>0</v>
      </c>
      <c r="BH333" s="158">
        <f>IF(O333="sníž. přenesená",K333,0)</f>
        <v>0</v>
      </c>
      <c r="BI333" s="158">
        <f>IF(O333="nulová",K333,0)</f>
        <v>0</v>
      </c>
      <c r="BJ333" s="15" t="s">
        <v>86</v>
      </c>
      <c r="BK333" s="158">
        <f>ROUND(P333*H333,2)</f>
        <v>0</v>
      </c>
      <c r="BL333" s="15" t="s">
        <v>158</v>
      </c>
      <c r="BM333" s="157" t="s">
        <v>710</v>
      </c>
    </row>
    <row r="334" spans="2:65" s="1" customFormat="1" ht="21.75" customHeight="1">
      <c r="B334" s="115"/>
      <c r="C334" s="170" t="s">
        <v>711</v>
      </c>
      <c r="D334" s="170" t="s">
        <v>231</v>
      </c>
      <c r="E334" s="171" t="s">
        <v>712</v>
      </c>
      <c r="F334" s="172" t="s">
        <v>713</v>
      </c>
      <c r="G334" s="173" t="s">
        <v>186</v>
      </c>
      <c r="H334" s="174">
        <v>21</v>
      </c>
      <c r="I334" s="175"/>
      <c r="J334" s="176"/>
      <c r="K334" s="177">
        <f>ROUND(P334*H334,2)</f>
        <v>0</v>
      </c>
      <c r="L334" s="172" t="s">
        <v>1</v>
      </c>
      <c r="M334" s="178"/>
      <c r="N334" s="179" t="s">
        <v>1</v>
      </c>
      <c r="O334" s="114" t="s">
        <v>41</v>
      </c>
      <c r="P334" s="154">
        <f>I334+J334</f>
        <v>0</v>
      </c>
      <c r="Q334" s="154">
        <f>ROUND(I334*H334,2)</f>
        <v>0</v>
      </c>
      <c r="R334" s="154">
        <f>ROUND(J334*H334,2)</f>
        <v>0</v>
      </c>
      <c r="T334" s="155">
        <f>S334*H334</f>
        <v>0</v>
      </c>
      <c r="U334" s="155">
        <v>0</v>
      </c>
      <c r="V334" s="155">
        <f>U334*H334</f>
        <v>0</v>
      </c>
      <c r="W334" s="155">
        <v>0</v>
      </c>
      <c r="X334" s="156">
        <f>W334*H334</f>
        <v>0</v>
      </c>
      <c r="AR334" s="157" t="s">
        <v>197</v>
      </c>
      <c r="AT334" s="157" t="s">
        <v>231</v>
      </c>
      <c r="AU334" s="157" t="s">
        <v>88</v>
      </c>
      <c r="AY334" s="15" t="s">
        <v>150</v>
      </c>
      <c r="BE334" s="158">
        <f>IF(O334="základní",K334,0)</f>
        <v>0</v>
      </c>
      <c r="BF334" s="158">
        <f>IF(O334="snížená",K334,0)</f>
        <v>0</v>
      </c>
      <c r="BG334" s="158">
        <f>IF(O334="zákl. přenesená",K334,0)</f>
        <v>0</v>
      </c>
      <c r="BH334" s="158">
        <f>IF(O334="sníž. přenesená",K334,0)</f>
        <v>0</v>
      </c>
      <c r="BI334" s="158">
        <f>IF(O334="nulová",K334,0)</f>
        <v>0</v>
      </c>
      <c r="BJ334" s="15" t="s">
        <v>86</v>
      </c>
      <c r="BK334" s="158">
        <f>ROUND(P334*H334,2)</f>
        <v>0</v>
      </c>
      <c r="BL334" s="15" t="s">
        <v>158</v>
      </c>
      <c r="BM334" s="157" t="s">
        <v>714</v>
      </c>
    </row>
    <row r="335" spans="2:65" s="12" customFormat="1" ht="11.25">
      <c r="B335" s="162"/>
      <c r="D335" s="163" t="s">
        <v>167</v>
      </c>
      <c r="E335" s="164" t="s">
        <v>1</v>
      </c>
      <c r="F335" s="165" t="s">
        <v>715</v>
      </c>
      <c r="H335" s="166">
        <v>5</v>
      </c>
      <c r="I335" s="167"/>
      <c r="J335" s="167"/>
      <c r="M335" s="162"/>
      <c r="N335" s="168"/>
      <c r="X335" s="169"/>
      <c r="AT335" s="164" t="s">
        <v>167</v>
      </c>
      <c r="AU335" s="164" t="s">
        <v>88</v>
      </c>
      <c r="AV335" s="12" t="s">
        <v>88</v>
      </c>
      <c r="AW335" s="12" t="s">
        <v>4</v>
      </c>
      <c r="AX335" s="12" t="s">
        <v>78</v>
      </c>
      <c r="AY335" s="164" t="s">
        <v>150</v>
      </c>
    </row>
    <row r="336" spans="2:65" s="12" customFormat="1" ht="11.25">
      <c r="B336" s="162"/>
      <c r="D336" s="163" t="s">
        <v>167</v>
      </c>
      <c r="E336" s="164" t="s">
        <v>1</v>
      </c>
      <c r="F336" s="165" t="s">
        <v>716</v>
      </c>
      <c r="H336" s="166">
        <v>16</v>
      </c>
      <c r="I336" s="167"/>
      <c r="J336" s="167"/>
      <c r="M336" s="162"/>
      <c r="N336" s="168"/>
      <c r="X336" s="169"/>
      <c r="AT336" s="164" t="s">
        <v>167</v>
      </c>
      <c r="AU336" s="164" t="s">
        <v>88</v>
      </c>
      <c r="AV336" s="12" t="s">
        <v>88</v>
      </c>
      <c r="AW336" s="12" t="s">
        <v>4</v>
      </c>
      <c r="AX336" s="12" t="s">
        <v>78</v>
      </c>
      <c r="AY336" s="164" t="s">
        <v>150</v>
      </c>
    </row>
    <row r="337" spans="2:65" s="13" customFormat="1" ht="11.25">
      <c r="B337" s="181"/>
      <c r="D337" s="163" t="s">
        <v>167</v>
      </c>
      <c r="E337" s="182" t="s">
        <v>1</v>
      </c>
      <c r="F337" s="183" t="s">
        <v>437</v>
      </c>
      <c r="H337" s="184">
        <v>21</v>
      </c>
      <c r="I337" s="185"/>
      <c r="J337" s="185"/>
      <c r="M337" s="181"/>
      <c r="N337" s="186"/>
      <c r="X337" s="187"/>
      <c r="AT337" s="182" t="s">
        <v>167</v>
      </c>
      <c r="AU337" s="182" t="s">
        <v>88</v>
      </c>
      <c r="AV337" s="13" t="s">
        <v>158</v>
      </c>
      <c r="AW337" s="13" t="s">
        <v>4</v>
      </c>
      <c r="AX337" s="13" t="s">
        <v>86</v>
      </c>
      <c r="AY337" s="182" t="s">
        <v>150</v>
      </c>
    </row>
    <row r="338" spans="2:65" s="1" customFormat="1" ht="24.2" customHeight="1">
      <c r="B338" s="115"/>
      <c r="C338" s="146" t="s">
        <v>717</v>
      </c>
      <c r="D338" s="146" t="s">
        <v>153</v>
      </c>
      <c r="E338" s="147" t="s">
        <v>718</v>
      </c>
      <c r="F338" s="148" t="s">
        <v>719</v>
      </c>
      <c r="G338" s="149" t="s">
        <v>186</v>
      </c>
      <c r="H338" s="150">
        <v>36</v>
      </c>
      <c r="I338" s="151"/>
      <c r="J338" s="151"/>
      <c r="K338" s="152">
        <f t="shared" ref="K338:K343" si="58">ROUND(P338*H338,2)</f>
        <v>0</v>
      </c>
      <c r="L338" s="148" t="s">
        <v>1</v>
      </c>
      <c r="M338" s="30"/>
      <c r="N338" s="153" t="s">
        <v>1</v>
      </c>
      <c r="O338" s="114" t="s">
        <v>41</v>
      </c>
      <c r="P338" s="154">
        <f t="shared" ref="P338:P343" si="59">I338+J338</f>
        <v>0</v>
      </c>
      <c r="Q338" s="154">
        <f t="shared" ref="Q338:Q343" si="60">ROUND(I338*H338,2)</f>
        <v>0</v>
      </c>
      <c r="R338" s="154">
        <f t="shared" ref="R338:R343" si="61">ROUND(J338*H338,2)</f>
        <v>0</v>
      </c>
      <c r="T338" s="155">
        <f t="shared" ref="T338:T343" si="62">S338*H338</f>
        <v>0</v>
      </c>
      <c r="U338" s="155">
        <v>0</v>
      </c>
      <c r="V338" s="155">
        <f t="shared" ref="V338:V343" si="63">U338*H338</f>
        <v>0</v>
      </c>
      <c r="W338" s="155">
        <v>0</v>
      </c>
      <c r="X338" s="156">
        <f t="shared" ref="X338:X343" si="64">W338*H338</f>
        <v>0</v>
      </c>
      <c r="AR338" s="157" t="s">
        <v>249</v>
      </c>
      <c r="AT338" s="157" t="s">
        <v>153</v>
      </c>
      <c r="AU338" s="157" t="s">
        <v>88</v>
      </c>
      <c r="AY338" s="15" t="s">
        <v>150</v>
      </c>
      <c r="BE338" s="158">
        <f t="shared" ref="BE338:BE343" si="65">IF(O338="základní",K338,0)</f>
        <v>0</v>
      </c>
      <c r="BF338" s="158">
        <f t="shared" ref="BF338:BF343" si="66">IF(O338="snížená",K338,0)</f>
        <v>0</v>
      </c>
      <c r="BG338" s="158">
        <f t="shared" ref="BG338:BG343" si="67">IF(O338="zákl. přenesená",K338,0)</f>
        <v>0</v>
      </c>
      <c r="BH338" s="158">
        <f t="shared" ref="BH338:BH343" si="68">IF(O338="sníž. přenesená",K338,0)</f>
        <v>0</v>
      </c>
      <c r="BI338" s="158">
        <f t="shared" ref="BI338:BI343" si="69">IF(O338="nulová",K338,0)</f>
        <v>0</v>
      </c>
      <c r="BJ338" s="15" t="s">
        <v>86</v>
      </c>
      <c r="BK338" s="158">
        <f t="shared" ref="BK338:BK343" si="70">ROUND(P338*H338,2)</f>
        <v>0</v>
      </c>
      <c r="BL338" s="15" t="s">
        <v>249</v>
      </c>
      <c r="BM338" s="157" t="s">
        <v>720</v>
      </c>
    </row>
    <row r="339" spans="2:65" s="1" customFormat="1" ht="21.75" customHeight="1">
      <c r="B339" s="115"/>
      <c r="C339" s="170" t="s">
        <v>721</v>
      </c>
      <c r="D339" s="170" t="s">
        <v>231</v>
      </c>
      <c r="E339" s="171" t="s">
        <v>722</v>
      </c>
      <c r="F339" s="172" t="s">
        <v>723</v>
      </c>
      <c r="G339" s="173" t="s">
        <v>186</v>
      </c>
      <c r="H339" s="174">
        <v>36</v>
      </c>
      <c r="I339" s="175"/>
      <c r="J339" s="176"/>
      <c r="K339" s="177">
        <f t="shared" si="58"/>
        <v>0</v>
      </c>
      <c r="L339" s="172" t="s">
        <v>1</v>
      </c>
      <c r="M339" s="178"/>
      <c r="N339" s="179" t="s">
        <v>1</v>
      </c>
      <c r="O339" s="114" t="s">
        <v>41</v>
      </c>
      <c r="P339" s="154">
        <f t="shared" si="59"/>
        <v>0</v>
      </c>
      <c r="Q339" s="154">
        <f t="shared" si="60"/>
        <v>0</v>
      </c>
      <c r="R339" s="154">
        <f t="shared" si="61"/>
        <v>0</v>
      </c>
      <c r="T339" s="155">
        <f t="shared" si="62"/>
        <v>0</v>
      </c>
      <c r="U339" s="155">
        <v>0</v>
      </c>
      <c r="V339" s="155">
        <f t="shared" si="63"/>
        <v>0</v>
      </c>
      <c r="W339" s="155">
        <v>0</v>
      </c>
      <c r="X339" s="156">
        <f t="shared" si="64"/>
        <v>0</v>
      </c>
      <c r="AR339" s="157" t="s">
        <v>326</v>
      </c>
      <c r="AT339" s="157" t="s">
        <v>231</v>
      </c>
      <c r="AU339" s="157" t="s">
        <v>88</v>
      </c>
      <c r="AY339" s="15" t="s">
        <v>150</v>
      </c>
      <c r="BE339" s="158">
        <f t="shared" si="65"/>
        <v>0</v>
      </c>
      <c r="BF339" s="158">
        <f t="shared" si="66"/>
        <v>0</v>
      </c>
      <c r="BG339" s="158">
        <f t="shared" si="67"/>
        <v>0</v>
      </c>
      <c r="BH339" s="158">
        <f t="shared" si="68"/>
        <v>0</v>
      </c>
      <c r="BI339" s="158">
        <f t="shared" si="69"/>
        <v>0</v>
      </c>
      <c r="BJ339" s="15" t="s">
        <v>86</v>
      </c>
      <c r="BK339" s="158">
        <f t="shared" si="70"/>
        <v>0</v>
      </c>
      <c r="BL339" s="15" t="s">
        <v>326</v>
      </c>
      <c r="BM339" s="157" t="s">
        <v>724</v>
      </c>
    </row>
    <row r="340" spans="2:65" s="1" customFormat="1" ht="24.2" customHeight="1">
      <c r="B340" s="115"/>
      <c r="C340" s="146" t="s">
        <v>725</v>
      </c>
      <c r="D340" s="146" t="s">
        <v>153</v>
      </c>
      <c r="E340" s="147" t="s">
        <v>726</v>
      </c>
      <c r="F340" s="148" t="s">
        <v>727</v>
      </c>
      <c r="G340" s="149" t="s">
        <v>186</v>
      </c>
      <c r="H340" s="150">
        <v>7</v>
      </c>
      <c r="I340" s="151"/>
      <c r="J340" s="151"/>
      <c r="K340" s="152">
        <f t="shared" si="58"/>
        <v>0</v>
      </c>
      <c r="L340" s="148" t="s">
        <v>1</v>
      </c>
      <c r="M340" s="30"/>
      <c r="N340" s="153" t="s">
        <v>1</v>
      </c>
      <c r="O340" s="114" t="s">
        <v>41</v>
      </c>
      <c r="P340" s="154">
        <f t="shared" si="59"/>
        <v>0</v>
      </c>
      <c r="Q340" s="154">
        <f t="shared" si="60"/>
        <v>0</v>
      </c>
      <c r="R340" s="154">
        <f t="shared" si="61"/>
        <v>0</v>
      </c>
      <c r="T340" s="155">
        <f t="shared" si="62"/>
        <v>0</v>
      </c>
      <c r="U340" s="155">
        <v>0</v>
      </c>
      <c r="V340" s="155">
        <f t="shared" si="63"/>
        <v>0</v>
      </c>
      <c r="W340" s="155">
        <v>0</v>
      </c>
      <c r="X340" s="156">
        <f t="shared" si="64"/>
        <v>0</v>
      </c>
      <c r="AR340" s="157" t="s">
        <v>158</v>
      </c>
      <c r="AT340" s="157" t="s">
        <v>153</v>
      </c>
      <c r="AU340" s="157" t="s">
        <v>88</v>
      </c>
      <c r="AY340" s="15" t="s">
        <v>150</v>
      </c>
      <c r="BE340" s="158">
        <f t="shared" si="65"/>
        <v>0</v>
      </c>
      <c r="BF340" s="158">
        <f t="shared" si="66"/>
        <v>0</v>
      </c>
      <c r="BG340" s="158">
        <f t="shared" si="67"/>
        <v>0</v>
      </c>
      <c r="BH340" s="158">
        <f t="shared" si="68"/>
        <v>0</v>
      </c>
      <c r="BI340" s="158">
        <f t="shared" si="69"/>
        <v>0</v>
      </c>
      <c r="BJ340" s="15" t="s">
        <v>86</v>
      </c>
      <c r="BK340" s="158">
        <f t="shared" si="70"/>
        <v>0</v>
      </c>
      <c r="BL340" s="15" t="s">
        <v>158</v>
      </c>
      <c r="BM340" s="157" t="s">
        <v>728</v>
      </c>
    </row>
    <row r="341" spans="2:65" s="1" customFormat="1" ht="21.75" customHeight="1">
      <c r="B341" s="115"/>
      <c r="C341" s="170" t="s">
        <v>729</v>
      </c>
      <c r="D341" s="170" t="s">
        <v>231</v>
      </c>
      <c r="E341" s="171" t="s">
        <v>730</v>
      </c>
      <c r="F341" s="172" t="s">
        <v>731</v>
      </c>
      <c r="G341" s="173" t="s">
        <v>186</v>
      </c>
      <c r="H341" s="174">
        <v>7</v>
      </c>
      <c r="I341" s="175"/>
      <c r="J341" s="176"/>
      <c r="K341" s="177">
        <f t="shared" si="58"/>
        <v>0</v>
      </c>
      <c r="L341" s="172" t="s">
        <v>1</v>
      </c>
      <c r="M341" s="178"/>
      <c r="N341" s="179" t="s">
        <v>1</v>
      </c>
      <c r="O341" s="114" t="s">
        <v>41</v>
      </c>
      <c r="P341" s="154">
        <f t="shared" si="59"/>
        <v>0</v>
      </c>
      <c r="Q341" s="154">
        <f t="shared" si="60"/>
        <v>0</v>
      </c>
      <c r="R341" s="154">
        <f t="shared" si="61"/>
        <v>0</v>
      </c>
      <c r="T341" s="155">
        <f t="shared" si="62"/>
        <v>0</v>
      </c>
      <c r="U341" s="155">
        <v>0</v>
      </c>
      <c r="V341" s="155">
        <f t="shared" si="63"/>
        <v>0</v>
      </c>
      <c r="W341" s="155">
        <v>0</v>
      </c>
      <c r="X341" s="156">
        <f t="shared" si="64"/>
        <v>0</v>
      </c>
      <c r="AR341" s="157" t="s">
        <v>197</v>
      </c>
      <c r="AT341" s="157" t="s">
        <v>231</v>
      </c>
      <c r="AU341" s="157" t="s">
        <v>88</v>
      </c>
      <c r="AY341" s="15" t="s">
        <v>150</v>
      </c>
      <c r="BE341" s="158">
        <f t="shared" si="65"/>
        <v>0</v>
      </c>
      <c r="BF341" s="158">
        <f t="shared" si="66"/>
        <v>0</v>
      </c>
      <c r="BG341" s="158">
        <f t="shared" si="67"/>
        <v>0</v>
      </c>
      <c r="BH341" s="158">
        <f t="shared" si="68"/>
        <v>0</v>
      </c>
      <c r="BI341" s="158">
        <f t="shared" si="69"/>
        <v>0</v>
      </c>
      <c r="BJ341" s="15" t="s">
        <v>86</v>
      </c>
      <c r="BK341" s="158">
        <f t="shared" si="70"/>
        <v>0</v>
      </c>
      <c r="BL341" s="15" t="s">
        <v>158</v>
      </c>
      <c r="BM341" s="157" t="s">
        <v>732</v>
      </c>
    </row>
    <row r="342" spans="2:65" s="1" customFormat="1" ht="21.75" customHeight="1">
      <c r="B342" s="115"/>
      <c r="C342" s="146" t="s">
        <v>326</v>
      </c>
      <c r="D342" s="146" t="s">
        <v>153</v>
      </c>
      <c r="E342" s="147" t="s">
        <v>733</v>
      </c>
      <c r="F342" s="148" t="s">
        <v>734</v>
      </c>
      <c r="G342" s="149" t="s">
        <v>186</v>
      </c>
      <c r="H342" s="150">
        <v>20</v>
      </c>
      <c r="I342" s="151"/>
      <c r="J342" s="151"/>
      <c r="K342" s="152">
        <f t="shared" si="58"/>
        <v>0</v>
      </c>
      <c r="L342" s="148" t="s">
        <v>1</v>
      </c>
      <c r="M342" s="30"/>
      <c r="N342" s="153" t="s">
        <v>1</v>
      </c>
      <c r="O342" s="114" t="s">
        <v>41</v>
      </c>
      <c r="P342" s="154">
        <f t="shared" si="59"/>
        <v>0</v>
      </c>
      <c r="Q342" s="154">
        <f t="shared" si="60"/>
        <v>0</v>
      </c>
      <c r="R342" s="154">
        <f t="shared" si="61"/>
        <v>0</v>
      </c>
      <c r="T342" s="155">
        <f t="shared" si="62"/>
        <v>0</v>
      </c>
      <c r="U342" s="155">
        <v>0</v>
      </c>
      <c r="V342" s="155">
        <f t="shared" si="63"/>
        <v>0</v>
      </c>
      <c r="W342" s="155">
        <v>0</v>
      </c>
      <c r="X342" s="156">
        <f t="shared" si="64"/>
        <v>0</v>
      </c>
      <c r="AR342" s="157" t="s">
        <v>158</v>
      </c>
      <c r="AT342" s="157" t="s">
        <v>153</v>
      </c>
      <c r="AU342" s="157" t="s">
        <v>88</v>
      </c>
      <c r="AY342" s="15" t="s">
        <v>150</v>
      </c>
      <c r="BE342" s="158">
        <f t="shared" si="65"/>
        <v>0</v>
      </c>
      <c r="BF342" s="158">
        <f t="shared" si="66"/>
        <v>0</v>
      </c>
      <c r="BG342" s="158">
        <f t="shared" si="67"/>
        <v>0</v>
      </c>
      <c r="BH342" s="158">
        <f t="shared" si="68"/>
        <v>0</v>
      </c>
      <c r="BI342" s="158">
        <f t="shared" si="69"/>
        <v>0</v>
      </c>
      <c r="BJ342" s="15" t="s">
        <v>86</v>
      </c>
      <c r="BK342" s="158">
        <f t="shared" si="70"/>
        <v>0</v>
      </c>
      <c r="BL342" s="15" t="s">
        <v>158</v>
      </c>
      <c r="BM342" s="157" t="s">
        <v>735</v>
      </c>
    </row>
    <row r="343" spans="2:65" s="1" customFormat="1" ht="16.5" customHeight="1">
      <c r="B343" s="115"/>
      <c r="C343" s="170" t="s">
        <v>736</v>
      </c>
      <c r="D343" s="170" t="s">
        <v>231</v>
      </c>
      <c r="E343" s="171" t="s">
        <v>737</v>
      </c>
      <c r="F343" s="172" t="s">
        <v>738</v>
      </c>
      <c r="G343" s="173" t="s">
        <v>186</v>
      </c>
      <c r="H343" s="174">
        <v>20</v>
      </c>
      <c r="I343" s="175"/>
      <c r="J343" s="176"/>
      <c r="K343" s="177">
        <f t="shared" si="58"/>
        <v>0</v>
      </c>
      <c r="L343" s="172" t="s">
        <v>1</v>
      </c>
      <c r="M343" s="178"/>
      <c r="N343" s="179" t="s">
        <v>1</v>
      </c>
      <c r="O343" s="114" t="s">
        <v>41</v>
      </c>
      <c r="P343" s="154">
        <f t="shared" si="59"/>
        <v>0</v>
      </c>
      <c r="Q343" s="154">
        <f t="shared" si="60"/>
        <v>0</v>
      </c>
      <c r="R343" s="154">
        <f t="shared" si="61"/>
        <v>0</v>
      </c>
      <c r="T343" s="155">
        <f t="shared" si="62"/>
        <v>0</v>
      </c>
      <c r="U343" s="155">
        <v>0</v>
      </c>
      <c r="V343" s="155">
        <f t="shared" si="63"/>
        <v>0</v>
      </c>
      <c r="W343" s="155">
        <v>0</v>
      </c>
      <c r="X343" s="156">
        <f t="shared" si="64"/>
        <v>0</v>
      </c>
      <c r="AR343" s="157" t="s">
        <v>197</v>
      </c>
      <c r="AT343" s="157" t="s">
        <v>231</v>
      </c>
      <c r="AU343" s="157" t="s">
        <v>88</v>
      </c>
      <c r="AY343" s="15" t="s">
        <v>150</v>
      </c>
      <c r="BE343" s="158">
        <f t="shared" si="65"/>
        <v>0</v>
      </c>
      <c r="BF343" s="158">
        <f t="shared" si="66"/>
        <v>0</v>
      </c>
      <c r="BG343" s="158">
        <f t="shared" si="67"/>
        <v>0</v>
      </c>
      <c r="BH343" s="158">
        <f t="shared" si="68"/>
        <v>0</v>
      </c>
      <c r="BI343" s="158">
        <f t="shared" si="69"/>
        <v>0</v>
      </c>
      <c r="BJ343" s="15" t="s">
        <v>86</v>
      </c>
      <c r="BK343" s="158">
        <f t="shared" si="70"/>
        <v>0</v>
      </c>
      <c r="BL343" s="15" t="s">
        <v>158</v>
      </c>
      <c r="BM343" s="157" t="s">
        <v>739</v>
      </c>
    </row>
    <row r="344" spans="2:65" s="12" customFormat="1" ht="11.25">
      <c r="B344" s="162"/>
      <c r="D344" s="163" t="s">
        <v>167</v>
      </c>
      <c r="E344" s="164" t="s">
        <v>1</v>
      </c>
      <c r="F344" s="165" t="s">
        <v>740</v>
      </c>
      <c r="H344" s="166">
        <v>4</v>
      </c>
      <c r="I344" s="167"/>
      <c r="J344" s="167"/>
      <c r="M344" s="162"/>
      <c r="N344" s="168"/>
      <c r="X344" s="169"/>
      <c r="AT344" s="164" t="s">
        <v>167</v>
      </c>
      <c r="AU344" s="164" t="s">
        <v>88</v>
      </c>
      <c r="AV344" s="12" t="s">
        <v>88</v>
      </c>
      <c r="AW344" s="12" t="s">
        <v>4</v>
      </c>
      <c r="AX344" s="12" t="s">
        <v>78</v>
      </c>
      <c r="AY344" s="164" t="s">
        <v>150</v>
      </c>
    </row>
    <row r="345" spans="2:65" s="12" customFormat="1" ht="11.25">
      <c r="B345" s="162"/>
      <c r="D345" s="163" t="s">
        <v>167</v>
      </c>
      <c r="E345" s="164" t="s">
        <v>1</v>
      </c>
      <c r="F345" s="165" t="s">
        <v>716</v>
      </c>
      <c r="H345" s="166">
        <v>16</v>
      </c>
      <c r="I345" s="167"/>
      <c r="J345" s="167"/>
      <c r="M345" s="162"/>
      <c r="N345" s="168"/>
      <c r="X345" s="169"/>
      <c r="AT345" s="164" t="s">
        <v>167</v>
      </c>
      <c r="AU345" s="164" t="s">
        <v>88</v>
      </c>
      <c r="AV345" s="12" t="s">
        <v>88</v>
      </c>
      <c r="AW345" s="12" t="s">
        <v>4</v>
      </c>
      <c r="AX345" s="12" t="s">
        <v>78</v>
      </c>
      <c r="AY345" s="164" t="s">
        <v>150</v>
      </c>
    </row>
    <row r="346" spans="2:65" s="13" customFormat="1" ht="11.25">
      <c r="B346" s="181"/>
      <c r="D346" s="163" t="s">
        <v>167</v>
      </c>
      <c r="E346" s="182" t="s">
        <v>1</v>
      </c>
      <c r="F346" s="183" t="s">
        <v>437</v>
      </c>
      <c r="H346" s="184">
        <v>20</v>
      </c>
      <c r="I346" s="185"/>
      <c r="J346" s="185"/>
      <c r="M346" s="181"/>
      <c r="N346" s="186"/>
      <c r="X346" s="187"/>
      <c r="AT346" s="182" t="s">
        <v>167</v>
      </c>
      <c r="AU346" s="182" t="s">
        <v>88</v>
      </c>
      <c r="AV346" s="13" t="s">
        <v>158</v>
      </c>
      <c r="AW346" s="13" t="s">
        <v>4</v>
      </c>
      <c r="AX346" s="13" t="s">
        <v>86</v>
      </c>
      <c r="AY346" s="182" t="s">
        <v>150</v>
      </c>
    </row>
    <row r="347" spans="2:65" s="1" customFormat="1" ht="21.75" customHeight="1">
      <c r="B347" s="115"/>
      <c r="C347" s="146" t="s">
        <v>741</v>
      </c>
      <c r="D347" s="146" t="s">
        <v>153</v>
      </c>
      <c r="E347" s="147" t="s">
        <v>742</v>
      </c>
      <c r="F347" s="148" t="s">
        <v>743</v>
      </c>
      <c r="G347" s="149" t="s">
        <v>186</v>
      </c>
      <c r="H347" s="150">
        <v>28</v>
      </c>
      <c r="I347" s="151"/>
      <c r="J347" s="151"/>
      <c r="K347" s="152">
        <f t="shared" ref="K347:K366" si="71">ROUND(P347*H347,2)</f>
        <v>0</v>
      </c>
      <c r="L347" s="148" t="s">
        <v>1</v>
      </c>
      <c r="M347" s="30"/>
      <c r="N347" s="153" t="s">
        <v>1</v>
      </c>
      <c r="O347" s="114" t="s">
        <v>41</v>
      </c>
      <c r="P347" s="154">
        <f t="shared" ref="P347:P366" si="72">I347+J347</f>
        <v>0</v>
      </c>
      <c r="Q347" s="154">
        <f t="shared" ref="Q347:Q366" si="73">ROUND(I347*H347,2)</f>
        <v>0</v>
      </c>
      <c r="R347" s="154">
        <f t="shared" ref="R347:R366" si="74">ROUND(J347*H347,2)</f>
        <v>0</v>
      </c>
      <c r="T347" s="155">
        <f t="shared" ref="T347:T366" si="75">S347*H347</f>
        <v>0</v>
      </c>
      <c r="U347" s="155">
        <v>0</v>
      </c>
      <c r="V347" s="155">
        <f t="shared" ref="V347:V366" si="76">U347*H347</f>
        <v>0</v>
      </c>
      <c r="W347" s="155">
        <v>0</v>
      </c>
      <c r="X347" s="156">
        <f t="shared" ref="X347:X366" si="77">W347*H347</f>
        <v>0</v>
      </c>
      <c r="AR347" s="157" t="s">
        <v>158</v>
      </c>
      <c r="AT347" s="157" t="s">
        <v>153</v>
      </c>
      <c r="AU347" s="157" t="s">
        <v>88</v>
      </c>
      <c r="AY347" s="15" t="s">
        <v>150</v>
      </c>
      <c r="BE347" s="158">
        <f t="shared" ref="BE347:BE366" si="78">IF(O347="základní",K347,0)</f>
        <v>0</v>
      </c>
      <c r="BF347" s="158">
        <f t="shared" ref="BF347:BF366" si="79">IF(O347="snížená",K347,0)</f>
        <v>0</v>
      </c>
      <c r="BG347" s="158">
        <f t="shared" ref="BG347:BG366" si="80">IF(O347="zákl. přenesená",K347,0)</f>
        <v>0</v>
      </c>
      <c r="BH347" s="158">
        <f t="shared" ref="BH347:BH366" si="81">IF(O347="sníž. přenesená",K347,0)</f>
        <v>0</v>
      </c>
      <c r="BI347" s="158">
        <f t="shared" ref="BI347:BI366" si="82">IF(O347="nulová",K347,0)</f>
        <v>0</v>
      </c>
      <c r="BJ347" s="15" t="s">
        <v>86</v>
      </c>
      <c r="BK347" s="158">
        <f t="shared" ref="BK347:BK366" si="83">ROUND(P347*H347,2)</f>
        <v>0</v>
      </c>
      <c r="BL347" s="15" t="s">
        <v>158</v>
      </c>
      <c r="BM347" s="157" t="s">
        <v>744</v>
      </c>
    </row>
    <row r="348" spans="2:65" s="1" customFormat="1" ht="16.5" customHeight="1">
      <c r="B348" s="115"/>
      <c r="C348" s="170" t="s">
        <v>745</v>
      </c>
      <c r="D348" s="170" t="s">
        <v>231</v>
      </c>
      <c r="E348" s="171" t="s">
        <v>746</v>
      </c>
      <c r="F348" s="172" t="s">
        <v>747</v>
      </c>
      <c r="G348" s="173" t="s">
        <v>186</v>
      </c>
      <c r="H348" s="174">
        <v>28</v>
      </c>
      <c r="I348" s="175"/>
      <c r="J348" s="176"/>
      <c r="K348" s="177">
        <f t="shared" si="71"/>
        <v>0</v>
      </c>
      <c r="L348" s="172" t="s">
        <v>1</v>
      </c>
      <c r="M348" s="178"/>
      <c r="N348" s="179" t="s">
        <v>1</v>
      </c>
      <c r="O348" s="114" t="s">
        <v>41</v>
      </c>
      <c r="P348" s="154">
        <f t="shared" si="72"/>
        <v>0</v>
      </c>
      <c r="Q348" s="154">
        <f t="shared" si="73"/>
        <v>0</v>
      </c>
      <c r="R348" s="154">
        <f t="shared" si="74"/>
        <v>0</v>
      </c>
      <c r="T348" s="155">
        <f t="shared" si="75"/>
        <v>0</v>
      </c>
      <c r="U348" s="155">
        <v>0</v>
      </c>
      <c r="V348" s="155">
        <f t="shared" si="76"/>
        <v>0</v>
      </c>
      <c r="W348" s="155">
        <v>0</v>
      </c>
      <c r="X348" s="156">
        <f t="shared" si="77"/>
        <v>0</v>
      </c>
      <c r="AR348" s="157" t="s">
        <v>197</v>
      </c>
      <c r="AT348" s="157" t="s">
        <v>231</v>
      </c>
      <c r="AU348" s="157" t="s">
        <v>88</v>
      </c>
      <c r="AY348" s="15" t="s">
        <v>150</v>
      </c>
      <c r="BE348" s="158">
        <f t="shared" si="78"/>
        <v>0</v>
      </c>
      <c r="BF348" s="158">
        <f t="shared" si="79"/>
        <v>0</v>
      </c>
      <c r="BG348" s="158">
        <f t="shared" si="80"/>
        <v>0</v>
      </c>
      <c r="BH348" s="158">
        <f t="shared" si="81"/>
        <v>0</v>
      </c>
      <c r="BI348" s="158">
        <f t="shared" si="82"/>
        <v>0</v>
      </c>
      <c r="BJ348" s="15" t="s">
        <v>86</v>
      </c>
      <c r="BK348" s="158">
        <f t="shared" si="83"/>
        <v>0</v>
      </c>
      <c r="BL348" s="15" t="s">
        <v>158</v>
      </c>
      <c r="BM348" s="157" t="s">
        <v>748</v>
      </c>
    </row>
    <row r="349" spans="2:65" s="1" customFormat="1" ht="21.75" customHeight="1">
      <c r="B349" s="115"/>
      <c r="C349" s="146" t="s">
        <v>749</v>
      </c>
      <c r="D349" s="146" t="s">
        <v>153</v>
      </c>
      <c r="E349" s="147" t="s">
        <v>750</v>
      </c>
      <c r="F349" s="148" t="s">
        <v>751</v>
      </c>
      <c r="G349" s="149" t="s">
        <v>186</v>
      </c>
      <c r="H349" s="150">
        <v>6</v>
      </c>
      <c r="I349" s="151"/>
      <c r="J349" s="151"/>
      <c r="K349" s="152">
        <f t="shared" si="71"/>
        <v>0</v>
      </c>
      <c r="L349" s="148" t="s">
        <v>1</v>
      </c>
      <c r="M349" s="30"/>
      <c r="N349" s="153" t="s">
        <v>1</v>
      </c>
      <c r="O349" s="114" t="s">
        <v>41</v>
      </c>
      <c r="P349" s="154">
        <f t="shared" si="72"/>
        <v>0</v>
      </c>
      <c r="Q349" s="154">
        <f t="shared" si="73"/>
        <v>0</v>
      </c>
      <c r="R349" s="154">
        <f t="shared" si="74"/>
        <v>0</v>
      </c>
      <c r="T349" s="155">
        <f t="shared" si="75"/>
        <v>0</v>
      </c>
      <c r="U349" s="155">
        <v>0</v>
      </c>
      <c r="V349" s="155">
        <f t="shared" si="76"/>
        <v>0</v>
      </c>
      <c r="W349" s="155">
        <v>0</v>
      </c>
      <c r="X349" s="156">
        <f t="shared" si="77"/>
        <v>0</v>
      </c>
      <c r="AR349" s="157" t="s">
        <v>158</v>
      </c>
      <c r="AT349" s="157" t="s">
        <v>153</v>
      </c>
      <c r="AU349" s="157" t="s">
        <v>88</v>
      </c>
      <c r="AY349" s="15" t="s">
        <v>150</v>
      </c>
      <c r="BE349" s="158">
        <f t="shared" si="78"/>
        <v>0</v>
      </c>
      <c r="BF349" s="158">
        <f t="shared" si="79"/>
        <v>0</v>
      </c>
      <c r="BG349" s="158">
        <f t="shared" si="80"/>
        <v>0</v>
      </c>
      <c r="BH349" s="158">
        <f t="shared" si="81"/>
        <v>0</v>
      </c>
      <c r="BI349" s="158">
        <f t="shared" si="82"/>
        <v>0</v>
      </c>
      <c r="BJ349" s="15" t="s">
        <v>86</v>
      </c>
      <c r="BK349" s="158">
        <f t="shared" si="83"/>
        <v>0</v>
      </c>
      <c r="BL349" s="15" t="s">
        <v>158</v>
      </c>
      <c r="BM349" s="157" t="s">
        <v>752</v>
      </c>
    </row>
    <row r="350" spans="2:65" s="1" customFormat="1" ht="16.5" customHeight="1">
      <c r="B350" s="115"/>
      <c r="C350" s="170" t="s">
        <v>753</v>
      </c>
      <c r="D350" s="170" t="s">
        <v>231</v>
      </c>
      <c r="E350" s="171" t="s">
        <v>754</v>
      </c>
      <c r="F350" s="172" t="s">
        <v>755</v>
      </c>
      <c r="G350" s="173" t="s">
        <v>186</v>
      </c>
      <c r="H350" s="174">
        <v>6</v>
      </c>
      <c r="I350" s="175"/>
      <c r="J350" s="176"/>
      <c r="K350" s="177">
        <f t="shared" si="71"/>
        <v>0</v>
      </c>
      <c r="L350" s="172" t="s">
        <v>1</v>
      </c>
      <c r="M350" s="178"/>
      <c r="N350" s="179" t="s">
        <v>1</v>
      </c>
      <c r="O350" s="114" t="s">
        <v>41</v>
      </c>
      <c r="P350" s="154">
        <f t="shared" si="72"/>
        <v>0</v>
      </c>
      <c r="Q350" s="154">
        <f t="shared" si="73"/>
        <v>0</v>
      </c>
      <c r="R350" s="154">
        <f t="shared" si="74"/>
        <v>0</v>
      </c>
      <c r="T350" s="155">
        <f t="shared" si="75"/>
        <v>0</v>
      </c>
      <c r="U350" s="155">
        <v>0</v>
      </c>
      <c r="V350" s="155">
        <f t="shared" si="76"/>
        <v>0</v>
      </c>
      <c r="W350" s="155">
        <v>0</v>
      </c>
      <c r="X350" s="156">
        <f t="shared" si="77"/>
        <v>0</v>
      </c>
      <c r="AR350" s="157" t="s">
        <v>197</v>
      </c>
      <c r="AT350" s="157" t="s">
        <v>231</v>
      </c>
      <c r="AU350" s="157" t="s">
        <v>88</v>
      </c>
      <c r="AY350" s="15" t="s">
        <v>150</v>
      </c>
      <c r="BE350" s="158">
        <f t="shared" si="78"/>
        <v>0</v>
      </c>
      <c r="BF350" s="158">
        <f t="shared" si="79"/>
        <v>0</v>
      </c>
      <c r="BG350" s="158">
        <f t="shared" si="80"/>
        <v>0</v>
      </c>
      <c r="BH350" s="158">
        <f t="shared" si="81"/>
        <v>0</v>
      </c>
      <c r="BI350" s="158">
        <f t="shared" si="82"/>
        <v>0</v>
      </c>
      <c r="BJ350" s="15" t="s">
        <v>86</v>
      </c>
      <c r="BK350" s="158">
        <f t="shared" si="83"/>
        <v>0</v>
      </c>
      <c r="BL350" s="15" t="s">
        <v>158</v>
      </c>
      <c r="BM350" s="157" t="s">
        <v>756</v>
      </c>
    </row>
    <row r="351" spans="2:65" s="1" customFormat="1" ht="24.2" customHeight="1">
      <c r="B351" s="115"/>
      <c r="C351" s="146" t="s">
        <v>757</v>
      </c>
      <c r="D351" s="146" t="s">
        <v>153</v>
      </c>
      <c r="E351" s="147" t="s">
        <v>758</v>
      </c>
      <c r="F351" s="148" t="s">
        <v>759</v>
      </c>
      <c r="G351" s="149" t="s">
        <v>186</v>
      </c>
      <c r="H351" s="150">
        <v>15</v>
      </c>
      <c r="I351" s="151"/>
      <c r="J351" s="151"/>
      <c r="K351" s="152">
        <f t="shared" si="71"/>
        <v>0</v>
      </c>
      <c r="L351" s="148" t="s">
        <v>1</v>
      </c>
      <c r="M351" s="30"/>
      <c r="N351" s="153" t="s">
        <v>1</v>
      </c>
      <c r="O351" s="114" t="s">
        <v>41</v>
      </c>
      <c r="P351" s="154">
        <f t="shared" si="72"/>
        <v>0</v>
      </c>
      <c r="Q351" s="154">
        <f t="shared" si="73"/>
        <v>0</v>
      </c>
      <c r="R351" s="154">
        <f t="shared" si="74"/>
        <v>0</v>
      </c>
      <c r="T351" s="155">
        <f t="shared" si="75"/>
        <v>0</v>
      </c>
      <c r="U351" s="155">
        <v>0</v>
      </c>
      <c r="V351" s="155">
        <f t="shared" si="76"/>
        <v>0</v>
      </c>
      <c r="W351" s="155">
        <v>0</v>
      </c>
      <c r="X351" s="156">
        <f t="shared" si="77"/>
        <v>0</v>
      </c>
      <c r="AR351" s="157" t="s">
        <v>158</v>
      </c>
      <c r="AT351" s="157" t="s">
        <v>153</v>
      </c>
      <c r="AU351" s="157" t="s">
        <v>88</v>
      </c>
      <c r="AY351" s="15" t="s">
        <v>150</v>
      </c>
      <c r="BE351" s="158">
        <f t="shared" si="78"/>
        <v>0</v>
      </c>
      <c r="BF351" s="158">
        <f t="shared" si="79"/>
        <v>0</v>
      </c>
      <c r="BG351" s="158">
        <f t="shared" si="80"/>
        <v>0</v>
      </c>
      <c r="BH351" s="158">
        <f t="shared" si="81"/>
        <v>0</v>
      </c>
      <c r="BI351" s="158">
        <f t="shared" si="82"/>
        <v>0</v>
      </c>
      <c r="BJ351" s="15" t="s">
        <v>86</v>
      </c>
      <c r="BK351" s="158">
        <f t="shared" si="83"/>
        <v>0</v>
      </c>
      <c r="BL351" s="15" t="s">
        <v>158</v>
      </c>
      <c r="BM351" s="157" t="s">
        <v>760</v>
      </c>
    </row>
    <row r="352" spans="2:65" s="1" customFormat="1" ht="24.2" customHeight="1">
      <c r="B352" s="115"/>
      <c r="C352" s="170" t="s">
        <v>761</v>
      </c>
      <c r="D352" s="170" t="s">
        <v>231</v>
      </c>
      <c r="E352" s="171" t="s">
        <v>762</v>
      </c>
      <c r="F352" s="172" t="s">
        <v>763</v>
      </c>
      <c r="G352" s="173" t="s">
        <v>186</v>
      </c>
      <c r="H352" s="174">
        <v>15</v>
      </c>
      <c r="I352" s="175"/>
      <c r="J352" s="176"/>
      <c r="K352" s="177">
        <f t="shared" si="71"/>
        <v>0</v>
      </c>
      <c r="L352" s="172" t="s">
        <v>1</v>
      </c>
      <c r="M352" s="178"/>
      <c r="N352" s="179" t="s">
        <v>1</v>
      </c>
      <c r="O352" s="114" t="s">
        <v>41</v>
      </c>
      <c r="P352" s="154">
        <f t="shared" si="72"/>
        <v>0</v>
      </c>
      <c r="Q352" s="154">
        <f t="shared" si="73"/>
        <v>0</v>
      </c>
      <c r="R352" s="154">
        <f t="shared" si="74"/>
        <v>0</v>
      </c>
      <c r="T352" s="155">
        <f t="shared" si="75"/>
        <v>0</v>
      </c>
      <c r="U352" s="155">
        <v>0</v>
      </c>
      <c r="V352" s="155">
        <f t="shared" si="76"/>
        <v>0</v>
      </c>
      <c r="W352" s="155">
        <v>0</v>
      </c>
      <c r="X352" s="156">
        <f t="shared" si="77"/>
        <v>0</v>
      </c>
      <c r="AR352" s="157" t="s">
        <v>197</v>
      </c>
      <c r="AT352" s="157" t="s">
        <v>231</v>
      </c>
      <c r="AU352" s="157" t="s">
        <v>88</v>
      </c>
      <c r="AY352" s="15" t="s">
        <v>150</v>
      </c>
      <c r="BE352" s="158">
        <f t="shared" si="78"/>
        <v>0</v>
      </c>
      <c r="BF352" s="158">
        <f t="shared" si="79"/>
        <v>0</v>
      </c>
      <c r="BG352" s="158">
        <f t="shared" si="80"/>
        <v>0</v>
      </c>
      <c r="BH352" s="158">
        <f t="shared" si="81"/>
        <v>0</v>
      </c>
      <c r="BI352" s="158">
        <f t="shared" si="82"/>
        <v>0</v>
      </c>
      <c r="BJ352" s="15" t="s">
        <v>86</v>
      </c>
      <c r="BK352" s="158">
        <f t="shared" si="83"/>
        <v>0</v>
      </c>
      <c r="BL352" s="15" t="s">
        <v>158</v>
      </c>
      <c r="BM352" s="157" t="s">
        <v>764</v>
      </c>
    </row>
    <row r="353" spans="2:65" s="1" customFormat="1" ht="24.2" customHeight="1">
      <c r="B353" s="115"/>
      <c r="C353" s="146" t="s">
        <v>765</v>
      </c>
      <c r="D353" s="146" t="s">
        <v>153</v>
      </c>
      <c r="E353" s="147" t="s">
        <v>766</v>
      </c>
      <c r="F353" s="148" t="s">
        <v>767</v>
      </c>
      <c r="G353" s="149" t="s">
        <v>186</v>
      </c>
      <c r="H353" s="150">
        <v>24</v>
      </c>
      <c r="I353" s="151"/>
      <c r="J353" s="151"/>
      <c r="K353" s="152">
        <f t="shared" si="71"/>
        <v>0</v>
      </c>
      <c r="L353" s="148" t="s">
        <v>1</v>
      </c>
      <c r="M353" s="30"/>
      <c r="N353" s="153" t="s">
        <v>1</v>
      </c>
      <c r="O353" s="114" t="s">
        <v>41</v>
      </c>
      <c r="P353" s="154">
        <f t="shared" si="72"/>
        <v>0</v>
      </c>
      <c r="Q353" s="154">
        <f t="shared" si="73"/>
        <v>0</v>
      </c>
      <c r="R353" s="154">
        <f t="shared" si="74"/>
        <v>0</v>
      </c>
      <c r="T353" s="155">
        <f t="shared" si="75"/>
        <v>0</v>
      </c>
      <c r="U353" s="155">
        <v>0</v>
      </c>
      <c r="V353" s="155">
        <f t="shared" si="76"/>
        <v>0</v>
      </c>
      <c r="W353" s="155">
        <v>0</v>
      </c>
      <c r="X353" s="156">
        <f t="shared" si="77"/>
        <v>0</v>
      </c>
      <c r="AR353" s="157" t="s">
        <v>158</v>
      </c>
      <c r="AT353" s="157" t="s">
        <v>153</v>
      </c>
      <c r="AU353" s="157" t="s">
        <v>88</v>
      </c>
      <c r="AY353" s="15" t="s">
        <v>150</v>
      </c>
      <c r="BE353" s="158">
        <f t="shared" si="78"/>
        <v>0</v>
      </c>
      <c r="BF353" s="158">
        <f t="shared" si="79"/>
        <v>0</v>
      </c>
      <c r="BG353" s="158">
        <f t="shared" si="80"/>
        <v>0</v>
      </c>
      <c r="BH353" s="158">
        <f t="shared" si="81"/>
        <v>0</v>
      </c>
      <c r="BI353" s="158">
        <f t="shared" si="82"/>
        <v>0</v>
      </c>
      <c r="BJ353" s="15" t="s">
        <v>86</v>
      </c>
      <c r="BK353" s="158">
        <f t="shared" si="83"/>
        <v>0</v>
      </c>
      <c r="BL353" s="15" t="s">
        <v>158</v>
      </c>
      <c r="BM353" s="157" t="s">
        <v>768</v>
      </c>
    </row>
    <row r="354" spans="2:65" s="1" customFormat="1" ht="24.2" customHeight="1">
      <c r="B354" s="115"/>
      <c r="C354" s="170" t="s">
        <v>769</v>
      </c>
      <c r="D354" s="170" t="s">
        <v>231</v>
      </c>
      <c r="E354" s="171" t="s">
        <v>770</v>
      </c>
      <c r="F354" s="172" t="s">
        <v>771</v>
      </c>
      <c r="G354" s="173" t="s">
        <v>186</v>
      </c>
      <c r="H354" s="174">
        <v>24</v>
      </c>
      <c r="I354" s="175"/>
      <c r="J354" s="176"/>
      <c r="K354" s="177">
        <f t="shared" si="71"/>
        <v>0</v>
      </c>
      <c r="L354" s="172" t="s">
        <v>1</v>
      </c>
      <c r="M354" s="178"/>
      <c r="N354" s="179" t="s">
        <v>1</v>
      </c>
      <c r="O354" s="114" t="s">
        <v>41</v>
      </c>
      <c r="P354" s="154">
        <f t="shared" si="72"/>
        <v>0</v>
      </c>
      <c r="Q354" s="154">
        <f t="shared" si="73"/>
        <v>0</v>
      </c>
      <c r="R354" s="154">
        <f t="shared" si="74"/>
        <v>0</v>
      </c>
      <c r="T354" s="155">
        <f t="shared" si="75"/>
        <v>0</v>
      </c>
      <c r="U354" s="155">
        <v>0</v>
      </c>
      <c r="V354" s="155">
        <f t="shared" si="76"/>
        <v>0</v>
      </c>
      <c r="W354" s="155">
        <v>0</v>
      </c>
      <c r="X354" s="156">
        <f t="shared" si="77"/>
        <v>0</v>
      </c>
      <c r="AR354" s="157" t="s">
        <v>197</v>
      </c>
      <c r="AT354" s="157" t="s">
        <v>231</v>
      </c>
      <c r="AU354" s="157" t="s">
        <v>88</v>
      </c>
      <c r="AY354" s="15" t="s">
        <v>150</v>
      </c>
      <c r="BE354" s="158">
        <f t="shared" si="78"/>
        <v>0</v>
      </c>
      <c r="BF354" s="158">
        <f t="shared" si="79"/>
        <v>0</v>
      </c>
      <c r="BG354" s="158">
        <f t="shared" si="80"/>
        <v>0</v>
      </c>
      <c r="BH354" s="158">
        <f t="shared" si="81"/>
        <v>0</v>
      </c>
      <c r="BI354" s="158">
        <f t="shared" si="82"/>
        <v>0</v>
      </c>
      <c r="BJ354" s="15" t="s">
        <v>86</v>
      </c>
      <c r="BK354" s="158">
        <f t="shared" si="83"/>
        <v>0</v>
      </c>
      <c r="BL354" s="15" t="s">
        <v>158</v>
      </c>
      <c r="BM354" s="157" t="s">
        <v>772</v>
      </c>
    </row>
    <row r="355" spans="2:65" s="1" customFormat="1" ht="24.2" customHeight="1">
      <c r="B355" s="115"/>
      <c r="C355" s="146" t="s">
        <v>773</v>
      </c>
      <c r="D355" s="146" t="s">
        <v>153</v>
      </c>
      <c r="E355" s="147" t="s">
        <v>774</v>
      </c>
      <c r="F355" s="148" t="s">
        <v>775</v>
      </c>
      <c r="G355" s="149" t="s">
        <v>186</v>
      </c>
      <c r="H355" s="150">
        <v>9</v>
      </c>
      <c r="I355" s="151"/>
      <c r="J355" s="151"/>
      <c r="K355" s="152">
        <f t="shared" si="71"/>
        <v>0</v>
      </c>
      <c r="L355" s="148" t="s">
        <v>1</v>
      </c>
      <c r="M355" s="30"/>
      <c r="N355" s="153" t="s">
        <v>1</v>
      </c>
      <c r="O355" s="114" t="s">
        <v>41</v>
      </c>
      <c r="P355" s="154">
        <f t="shared" si="72"/>
        <v>0</v>
      </c>
      <c r="Q355" s="154">
        <f t="shared" si="73"/>
        <v>0</v>
      </c>
      <c r="R355" s="154">
        <f t="shared" si="74"/>
        <v>0</v>
      </c>
      <c r="T355" s="155">
        <f t="shared" si="75"/>
        <v>0</v>
      </c>
      <c r="U355" s="155">
        <v>0</v>
      </c>
      <c r="V355" s="155">
        <f t="shared" si="76"/>
        <v>0</v>
      </c>
      <c r="W355" s="155">
        <v>0</v>
      </c>
      <c r="X355" s="156">
        <f t="shared" si="77"/>
        <v>0</v>
      </c>
      <c r="AR355" s="157" t="s">
        <v>158</v>
      </c>
      <c r="AT355" s="157" t="s">
        <v>153</v>
      </c>
      <c r="AU355" s="157" t="s">
        <v>88</v>
      </c>
      <c r="AY355" s="15" t="s">
        <v>150</v>
      </c>
      <c r="BE355" s="158">
        <f t="shared" si="78"/>
        <v>0</v>
      </c>
      <c r="BF355" s="158">
        <f t="shared" si="79"/>
        <v>0</v>
      </c>
      <c r="BG355" s="158">
        <f t="shared" si="80"/>
        <v>0</v>
      </c>
      <c r="BH355" s="158">
        <f t="shared" si="81"/>
        <v>0</v>
      </c>
      <c r="BI355" s="158">
        <f t="shared" si="82"/>
        <v>0</v>
      </c>
      <c r="BJ355" s="15" t="s">
        <v>86</v>
      </c>
      <c r="BK355" s="158">
        <f t="shared" si="83"/>
        <v>0</v>
      </c>
      <c r="BL355" s="15" t="s">
        <v>158</v>
      </c>
      <c r="BM355" s="157" t="s">
        <v>776</v>
      </c>
    </row>
    <row r="356" spans="2:65" s="1" customFormat="1" ht="24.2" customHeight="1">
      <c r="B356" s="115"/>
      <c r="C356" s="170" t="s">
        <v>777</v>
      </c>
      <c r="D356" s="170" t="s">
        <v>231</v>
      </c>
      <c r="E356" s="171" t="s">
        <v>778</v>
      </c>
      <c r="F356" s="172" t="s">
        <v>779</v>
      </c>
      <c r="G356" s="173" t="s">
        <v>186</v>
      </c>
      <c r="H356" s="174">
        <v>9</v>
      </c>
      <c r="I356" s="175"/>
      <c r="J356" s="176"/>
      <c r="K356" s="177">
        <f t="shared" si="71"/>
        <v>0</v>
      </c>
      <c r="L356" s="172" t="s">
        <v>1</v>
      </c>
      <c r="M356" s="178"/>
      <c r="N356" s="179" t="s">
        <v>1</v>
      </c>
      <c r="O356" s="114" t="s">
        <v>41</v>
      </c>
      <c r="P356" s="154">
        <f t="shared" si="72"/>
        <v>0</v>
      </c>
      <c r="Q356" s="154">
        <f t="shared" si="73"/>
        <v>0</v>
      </c>
      <c r="R356" s="154">
        <f t="shared" si="74"/>
        <v>0</v>
      </c>
      <c r="T356" s="155">
        <f t="shared" si="75"/>
        <v>0</v>
      </c>
      <c r="U356" s="155">
        <v>0</v>
      </c>
      <c r="V356" s="155">
        <f t="shared" si="76"/>
        <v>0</v>
      </c>
      <c r="W356" s="155">
        <v>0</v>
      </c>
      <c r="X356" s="156">
        <f t="shared" si="77"/>
        <v>0</v>
      </c>
      <c r="AR356" s="157" t="s">
        <v>197</v>
      </c>
      <c r="AT356" s="157" t="s">
        <v>231</v>
      </c>
      <c r="AU356" s="157" t="s">
        <v>88</v>
      </c>
      <c r="AY356" s="15" t="s">
        <v>150</v>
      </c>
      <c r="BE356" s="158">
        <f t="shared" si="78"/>
        <v>0</v>
      </c>
      <c r="BF356" s="158">
        <f t="shared" si="79"/>
        <v>0</v>
      </c>
      <c r="BG356" s="158">
        <f t="shared" si="80"/>
        <v>0</v>
      </c>
      <c r="BH356" s="158">
        <f t="shared" si="81"/>
        <v>0</v>
      </c>
      <c r="BI356" s="158">
        <f t="shared" si="82"/>
        <v>0</v>
      </c>
      <c r="BJ356" s="15" t="s">
        <v>86</v>
      </c>
      <c r="BK356" s="158">
        <f t="shared" si="83"/>
        <v>0</v>
      </c>
      <c r="BL356" s="15" t="s">
        <v>158</v>
      </c>
      <c r="BM356" s="157" t="s">
        <v>780</v>
      </c>
    </row>
    <row r="357" spans="2:65" s="1" customFormat="1" ht="24.2" customHeight="1">
      <c r="B357" s="115"/>
      <c r="C357" s="146" t="s">
        <v>781</v>
      </c>
      <c r="D357" s="146" t="s">
        <v>153</v>
      </c>
      <c r="E357" s="147" t="s">
        <v>782</v>
      </c>
      <c r="F357" s="148" t="s">
        <v>783</v>
      </c>
      <c r="G357" s="149" t="s">
        <v>186</v>
      </c>
      <c r="H357" s="150">
        <v>7</v>
      </c>
      <c r="I357" s="151"/>
      <c r="J357" s="151"/>
      <c r="K357" s="152">
        <f t="shared" si="71"/>
        <v>0</v>
      </c>
      <c r="L357" s="148" t="s">
        <v>1</v>
      </c>
      <c r="M357" s="30"/>
      <c r="N357" s="153" t="s">
        <v>1</v>
      </c>
      <c r="O357" s="114" t="s">
        <v>41</v>
      </c>
      <c r="P357" s="154">
        <f t="shared" si="72"/>
        <v>0</v>
      </c>
      <c r="Q357" s="154">
        <f t="shared" si="73"/>
        <v>0</v>
      </c>
      <c r="R357" s="154">
        <f t="shared" si="74"/>
        <v>0</v>
      </c>
      <c r="T357" s="155">
        <f t="shared" si="75"/>
        <v>0</v>
      </c>
      <c r="U357" s="155">
        <v>0</v>
      </c>
      <c r="V357" s="155">
        <f t="shared" si="76"/>
        <v>0</v>
      </c>
      <c r="W357" s="155">
        <v>0</v>
      </c>
      <c r="X357" s="156">
        <f t="shared" si="77"/>
        <v>0</v>
      </c>
      <c r="AR357" s="157" t="s">
        <v>249</v>
      </c>
      <c r="AT357" s="157" t="s">
        <v>153</v>
      </c>
      <c r="AU357" s="157" t="s">
        <v>88</v>
      </c>
      <c r="AY357" s="15" t="s">
        <v>150</v>
      </c>
      <c r="BE357" s="158">
        <f t="shared" si="78"/>
        <v>0</v>
      </c>
      <c r="BF357" s="158">
        <f t="shared" si="79"/>
        <v>0</v>
      </c>
      <c r="BG357" s="158">
        <f t="shared" si="80"/>
        <v>0</v>
      </c>
      <c r="BH357" s="158">
        <f t="shared" si="81"/>
        <v>0</v>
      </c>
      <c r="BI357" s="158">
        <f t="shared" si="82"/>
        <v>0</v>
      </c>
      <c r="BJ357" s="15" t="s">
        <v>86</v>
      </c>
      <c r="BK357" s="158">
        <f t="shared" si="83"/>
        <v>0</v>
      </c>
      <c r="BL357" s="15" t="s">
        <v>249</v>
      </c>
      <c r="BM357" s="157" t="s">
        <v>784</v>
      </c>
    </row>
    <row r="358" spans="2:65" s="1" customFormat="1" ht="21.75" customHeight="1">
      <c r="B358" s="115"/>
      <c r="C358" s="170" t="s">
        <v>785</v>
      </c>
      <c r="D358" s="170" t="s">
        <v>231</v>
      </c>
      <c r="E358" s="171" t="s">
        <v>786</v>
      </c>
      <c r="F358" s="172" t="s">
        <v>787</v>
      </c>
      <c r="G358" s="173" t="s">
        <v>186</v>
      </c>
      <c r="H358" s="174">
        <v>7</v>
      </c>
      <c r="I358" s="175"/>
      <c r="J358" s="176"/>
      <c r="K358" s="177">
        <f t="shared" si="71"/>
        <v>0</v>
      </c>
      <c r="L358" s="172" t="s">
        <v>1</v>
      </c>
      <c r="M358" s="178"/>
      <c r="N358" s="179" t="s">
        <v>1</v>
      </c>
      <c r="O358" s="114" t="s">
        <v>41</v>
      </c>
      <c r="P358" s="154">
        <f t="shared" si="72"/>
        <v>0</v>
      </c>
      <c r="Q358" s="154">
        <f t="shared" si="73"/>
        <v>0</v>
      </c>
      <c r="R358" s="154">
        <f t="shared" si="74"/>
        <v>0</v>
      </c>
      <c r="T358" s="155">
        <f t="shared" si="75"/>
        <v>0</v>
      </c>
      <c r="U358" s="155">
        <v>0</v>
      </c>
      <c r="V358" s="155">
        <f t="shared" si="76"/>
        <v>0</v>
      </c>
      <c r="W358" s="155">
        <v>0</v>
      </c>
      <c r="X358" s="156">
        <f t="shared" si="77"/>
        <v>0</v>
      </c>
      <c r="AR358" s="157" t="s">
        <v>249</v>
      </c>
      <c r="AT358" s="157" t="s">
        <v>231</v>
      </c>
      <c r="AU358" s="157" t="s">
        <v>88</v>
      </c>
      <c r="AY358" s="15" t="s">
        <v>150</v>
      </c>
      <c r="BE358" s="158">
        <f t="shared" si="78"/>
        <v>0</v>
      </c>
      <c r="BF358" s="158">
        <f t="shared" si="79"/>
        <v>0</v>
      </c>
      <c r="BG358" s="158">
        <f t="shared" si="80"/>
        <v>0</v>
      </c>
      <c r="BH358" s="158">
        <f t="shared" si="81"/>
        <v>0</v>
      </c>
      <c r="BI358" s="158">
        <f t="shared" si="82"/>
        <v>0</v>
      </c>
      <c r="BJ358" s="15" t="s">
        <v>86</v>
      </c>
      <c r="BK358" s="158">
        <f t="shared" si="83"/>
        <v>0</v>
      </c>
      <c r="BL358" s="15" t="s">
        <v>249</v>
      </c>
      <c r="BM358" s="157" t="s">
        <v>788</v>
      </c>
    </row>
    <row r="359" spans="2:65" s="1" customFormat="1" ht="16.5" customHeight="1">
      <c r="B359" s="115"/>
      <c r="C359" s="146" t="s">
        <v>789</v>
      </c>
      <c r="D359" s="146" t="s">
        <v>153</v>
      </c>
      <c r="E359" s="147" t="s">
        <v>790</v>
      </c>
      <c r="F359" s="148" t="s">
        <v>791</v>
      </c>
      <c r="G359" s="149" t="s">
        <v>186</v>
      </c>
      <c r="H359" s="150">
        <v>8</v>
      </c>
      <c r="I359" s="151"/>
      <c r="J359" s="151"/>
      <c r="K359" s="152">
        <f t="shared" si="71"/>
        <v>0</v>
      </c>
      <c r="L359" s="148" t="s">
        <v>1</v>
      </c>
      <c r="M359" s="30"/>
      <c r="N359" s="153" t="s">
        <v>1</v>
      </c>
      <c r="O359" s="114" t="s">
        <v>41</v>
      </c>
      <c r="P359" s="154">
        <f t="shared" si="72"/>
        <v>0</v>
      </c>
      <c r="Q359" s="154">
        <f t="shared" si="73"/>
        <v>0</v>
      </c>
      <c r="R359" s="154">
        <f t="shared" si="74"/>
        <v>0</v>
      </c>
      <c r="T359" s="155">
        <f t="shared" si="75"/>
        <v>0</v>
      </c>
      <c r="U359" s="155">
        <v>0</v>
      </c>
      <c r="V359" s="155">
        <f t="shared" si="76"/>
        <v>0</v>
      </c>
      <c r="W359" s="155">
        <v>0</v>
      </c>
      <c r="X359" s="156">
        <f t="shared" si="77"/>
        <v>0</v>
      </c>
      <c r="AR359" s="157" t="s">
        <v>158</v>
      </c>
      <c r="AT359" s="157" t="s">
        <v>153</v>
      </c>
      <c r="AU359" s="157" t="s">
        <v>88</v>
      </c>
      <c r="AY359" s="15" t="s">
        <v>150</v>
      </c>
      <c r="BE359" s="158">
        <f t="shared" si="78"/>
        <v>0</v>
      </c>
      <c r="BF359" s="158">
        <f t="shared" si="79"/>
        <v>0</v>
      </c>
      <c r="BG359" s="158">
        <f t="shared" si="80"/>
        <v>0</v>
      </c>
      <c r="BH359" s="158">
        <f t="shared" si="81"/>
        <v>0</v>
      </c>
      <c r="BI359" s="158">
        <f t="shared" si="82"/>
        <v>0</v>
      </c>
      <c r="BJ359" s="15" t="s">
        <v>86</v>
      </c>
      <c r="BK359" s="158">
        <f t="shared" si="83"/>
        <v>0</v>
      </c>
      <c r="BL359" s="15" t="s">
        <v>158</v>
      </c>
      <c r="BM359" s="157" t="s">
        <v>792</v>
      </c>
    </row>
    <row r="360" spans="2:65" s="1" customFormat="1" ht="16.5" customHeight="1">
      <c r="B360" s="115"/>
      <c r="C360" s="170" t="s">
        <v>793</v>
      </c>
      <c r="D360" s="170" t="s">
        <v>231</v>
      </c>
      <c r="E360" s="171" t="s">
        <v>794</v>
      </c>
      <c r="F360" s="172" t="s">
        <v>795</v>
      </c>
      <c r="G360" s="173" t="s">
        <v>186</v>
      </c>
      <c r="H360" s="174">
        <v>8</v>
      </c>
      <c r="I360" s="175"/>
      <c r="J360" s="176"/>
      <c r="K360" s="177">
        <f t="shared" si="71"/>
        <v>0</v>
      </c>
      <c r="L360" s="172" t="s">
        <v>1</v>
      </c>
      <c r="M360" s="178"/>
      <c r="N360" s="179" t="s">
        <v>1</v>
      </c>
      <c r="O360" s="114" t="s">
        <v>41</v>
      </c>
      <c r="P360" s="154">
        <f t="shared" si="72"/>
        <v>0</v>
      </c>
      <c r="Q360" s="154">
        <f t="shared" si="73"/>
        <v>0</v>
      </c>
      <c r="R360" s="154">
        <f t="shared" si="74"/>
        <v>0</v>
      </c>
      <c r="T360" s="155">
        <f t="shared" si="75"/>
        <v>0</v>
      </c>
      <c r="U360" s="155">
        <v>0</v>
      </c>
      <c r="V360" s="155">
        <f t="shared" si="76"/>
        <v>0</v>
      </c>
      <c r="W360" s="155">
        <v>0</v>
      </c>
      <c r="X360" s="156">
        <f t="shared" si="77"/>
        <v>0</v>
      </c>
      <c r="AR360" s="157" t="s">
        <v>197</v>
      </c>
      <c r="AT360" s="157" t="s">
        <v>231</v>
      </c>
      <c r="AU360" s="157" t="s">
        <v>88</v>
      </c>
      <c r="AY360" s="15" t="s">
        <v>150</v>
      </c>
      <c r="BE360" s="158">
        <f t="shared" si="78"/>
        <v>0</v>
      </c>
      <c r="BF360" s="158">
        <f t="shared" si="79"/>
        <v>0</v>
      </c>
      <c r="BG360" s="158">
        <f t="shared" si="80"/>
        <v>0</v>
      </c>
      <c r="BH360" s="158">
        <f t="shared" si="81"/>
        <v>0</v>
      </c>
      <c r="BI360" s="158">
        <f t="shared" si="82"/>
        <v>0</v>
      </c>
      <c r="BJ360" s="15" t="s">
        <v>86</v>
      </c>
      <c r="BK360" s="158">
        <f t="shared" si="83"/>
        <v>0</v>
      </c>
      <c r="BL360" s="15" t="s">
        <v>158</v>
      </c>
      <c r="BM360" s="157" t="s">
        <v>796</v>
      </c>
    </row>
    <row r="361" spans="2:65" s="1" customFormat="1" ht="24.2" customHeight="1">
      <c r="B361" s="115"/>
      <c r="C361" s="146" t="s">
        <v>797</v>
      </c>
      <c r="D361" s="146" t="s">
        <v>153</v>
      </c>
      <c r="E361" s="147" t="s">
        <v>798</v>
      </c>
      <c r="F361" s="148" t="s">
        <v>799</v>
      </c>
      <c r="G361" s="149" t="s">
        <v>186</v>
      </c>
      <c r="H361" s="150">
        <v>16</v>
      </c>
      <c r="I361" s="151"/>
      <c r="J361" s="151"/>
      <c r="K361" s="152">
        <f t="shared" si="71"/>
        <v>0</v>
      </c>
      <c r="L361" s="148" t="s">
        <v>1</v>
      </c>
      <c r="M361" s="30"/>
      <c r="N361" s="153" t="s">
        <v>1</v>
      </c>
      <c r="O361" s="114" t="s">
        <v>41</v>
      </c>
      <c r="P361" s="154">
        <f t="shared" si="72"/>
        <v>0</v>
      </c>
      <c r="Q361" s="154">
        <f t="shared" si="73"/>
        <v>0</v>
      </c>
      <c r="R361" s="154">
        <f t="shared" si="74"/>
        <v>0</v>
      </c>
      <c r="T361" s="155">
        <f t="shared" si="75"/>
        <v>0</v>
      </c>
      <c r="U361" s="155">
        <v>0</v>
      </c>
      <c r="V361" s="155">
        <f t="shared" si="76"/>
        <v>0</v>
      </c>
      <c r="W361" s="155">
        <v>0</v>
      </c>
      <c r="X361" s="156">
        <f t="shared" si="77"/>
        <v>0</v>
      </c>
      <c r="AR361" s="157" t="s">
        <v>174</v>
      </c>
      <c r="AT361" s="157" t="s">
        <v>153</v>
      </c>
      <c r="AU361" s="157" t="s">
        <v>88</v>
      </c>
      <c r="AY361" s="15" t="s">
        <v>150</v>
      </c>
      <c r="BE361" s="158">
        <f t="shared" si="78"/>
        <v>0</v>
      </c>
      <c r="BF361" s="158">
        <f t="shared" si="79"/>
        <v>0</v>
      </c>
      <c r="BG361" s="158">
        <f t="shared" si="80"/>
        <v>0</v>
      </c>
      <c r="BH361" s="158">
        <f t="shared" si="81"/>
        <v>0</v>
      </c>
      <c r="BI361" s="158">
        <f t="shared" si="82"/>
        <v>0</v>
      </c>
      <c r="BJ361" s="15" t="s">
        <v>86</v>
      </c>
      <c r="BK361" s="158">
        <f t="shared" si="83"/>
        <v>0</v>
      </c>
      <c r="BL361" s="15" t="s">
        <v>174</v>
      </c>
      <c r="BM361" s="157" t="s">
        <v>800</v>
      </c>
    </row>
    <row r="362" spans="2:65" s="1" customFormat="1" ht="24.2" customHeight="1">
      <c r="B362" s="115"/>
      <c r="C362" s="170" t="s">
        <v>801</v>
      </c>
      <c r="D362" s="170" t="s">
        <v>231</v>
      </c>
      <c r="E362" s="171" t="s">
        <v>802</v>
      </c>
      <c r="F362" s="172" t="s">
        <v>803</v>
      </c>
      <c r="G362" s="173" t="s">
        <v>186</v>
      </c>
      <c r="H362" s="174">
        <v>16</v>
      </c>
      <c r="I362" s="175"/>
      <c r="J362" s="176"/>
      <c r="K362" s="177">
        <f t="shared" si="71"/>
        <v>0</v>
      </c>
      <c r="L362" s="172" t="s">
        <v>1</v>
      </c>
      <c r="M362" s="178"/>
      <c r="N362" s="179" t="s">
        <v>1</v>
      </c>
      <c r="O362" s="114" t="s">
        <v>41</v>
      </c>
      <c r="P362" s="154">
        <f t="shared" si="72"/>
        <v>0</v>
      </c>
      <c r="Q362" s="154">
        <f t="shared" si="73"/>
        <v>0</v>
      </c>
      <c r="R362" s="154">
        <f t="shared" si="74"/>
        <v>0</v>
      </c>
      <c r="T362" s="155">
        <f t="shared" si="75"/>
        <v>0</v>
      </c>
      <c r="U362" s="155">
        <v>0</v>
      </c>
      <c r="V362" s="155">
        <f t="shared" si="76"/>
        <v>0</v>
      </c>
      <c r="W362" s="155">
        <v>0</v>
      </c>
      <c r="X362" s="156">
        <f t="shared" si="77"/>
        <v>0</v>
      </c>
      <c r="AR362" s="157" t="s">
        <v>462</v>
      </c>
      <c r="AT362" s="157" t="s">
        <v>231</v>
      </c>
      <c r="AU362" s="157" t="s">
        <v>88</v>
      </c>
      <c r="AY362" s="15" t="s">
        <v>150</v>
      </c>
      <c r="BE362" s="158">
        <f t="shared" si="78"/>
        <v>0</v>
      </c>
      <c r="BF362" s="158">
        <f t="shared" si="79"/>
        <v>0</v>
      </c>
      <c r="BG362" s="158">
        <f t="shared" si="80"/>
        <v>0</v>
      </c>
      <c r="BH362" s="158">
        <f t="shared" si="81"/>
        <v>0</v>
      </c>
      <c r="BI362" s="158">
        <f t="shared" si="82"/>
        <v>0</v>
      </c>
      <c r="BJ362" s="15" t="s">
        <v>86</v>
      </c>
      <c r="BK362" s="158">
        <f t="shared" si="83"/>
        <v>0</v>
      </c>
      <c r="BL362" s="15" t="s">
        <v>174</v>
      </c>
      <c r="BM362" s="157" t="s">
        <v>804</v>
      </c>
    </row>
    <row r="363" spans="2:65" s="1" customFormat="1" ht="24.2" customHeight="1">
      <c r="B363" s="115"/>
      <c r="C363" s="146" t="s">
        <v>805</v>
      </c>
      <c r="D363" s="146" t="s">
        <v>153</v>
      </c>
      <c r="E363" s="147" t="s">
        <v>806</v>
      </c>
      <c r="F363" s="148" t="s">
        <v>807</v>
      </c>
      <c r="G363" s="149" t="s">
        <v>186</v>
      </c>
      <c r="H363" s="150">
        <v>8</v>
      </c>
      <c r="I363" s="151"/>
      <c r="J363" s="151"/>
      <c r="K363" s="152">
        <f t="shared" si="71"/>
        <v>0</v>
      </c>
      <c r="L363" s="148" t="s">
        <v>1</v>
      </c>
      <c r="M363" s="30"/>
      <c r="N363" s="153" t="s">
        <v>1</v>
      </c>
      <c r="O363" s="114" t="s">
        <v>41</v>
      </c>
      <c r="P363" s="154">
        <f t="shared" si="72"/>
        <v>0</v>
      </c>
      <c r="Q363" s="154">
        <f t="shared" si="73"/>
        <v>0</v>
      </c>
      <c r="R363" s="154">
        <f t="shared" si="74"/>
        <v>0</v>
      </c>
      <c r="T363" s="155">
        <f t="shared" si="75"/>
        <v>0</v>
      </c>
      <c r="U363" s="155">
        <v>0</v>
      </c>
      <c r="V363" s="155">
        <f t="shared" si="76"/>
        <v>0</v>
      </c>
      <c r="W363" s="155">
        <v>0</v>
      </c>
      <c r="X363" s="156">
        <f t="shared" si="77"/>
        <v>0</v>
      </c>
      <c r="AR363" s="157" t="s">
        <v>174</v>
      </c>
      <c r="AT363" s="157" t="s">
        <v>153</v>
      </c>
      <c r="AU363" s="157" t="s">
        <v>88</v>
      </c>
      <c r="AY363" s="15" t="s">
        <v>150</v>
      </c>
      <c r="BE363" s="158">
        <f t="shared" si="78"/>
        <v>0</v>
      </c>
      <c r="BF363" s="158">
        <f t="shared" si="79"/>
        <v>0</v>
      </c>
      <c r="BG363" s="158">
        <f t="shared" si="80"/>
        <v>0</v>
      </c>
      <c r="BH363" s="158">
        <f t="shared" si="81"/>
        <v>0</v>
      </c>
      <c r="BI363" s="158">
        <f t="shared" si="82"/>
        <v>0</v>
      </c>
      <c r="BJ363" s="15" t="s">
        <v>86</v>
      </c>
      <c r="BK363" s="158">
        <f t="shared" si="83"/>
        <v>0</v>
      </c>
      <c r="BL363" s="15" t="s">
        <v>174</v>
      </c>
      <c r="BM363" s="157" t="s">
        <v>808</v>
      </c>
    </row>
    <row r="364" spans="2:65" s="1" customFormat="1" ht="21.75" customHeight="1">
      <c r="B364" s="115"/>
      <c r="C364" s="170" t="s">
        <v>809</v>
      </c>
      <c r="D364" s="170" t="s">
        <v>231</v>
      </c>
      <c r="E364" s="171" t="s">
        <v>810</v>
      </c>
      <c r="F364" s="172" t="s">
        <v>811</v>
      </c>
      <c r="G364" s="173" t="s">
        <v>186</v>
      </c>
      <c r="H364" s="174">
        <v>8</v>
      </c>
      <c r="I364" s="175"/>
      <c r="J364" s="176"/>
      <c r="K364" s="177">
        <f t="shared" si="71"/>
        <v>0</v>
      </c>
      <c r="L364" s="172" t="s">
        <v>1</v>
      </c>
      <c r="M364" s="178"/>
      <c r="N364" s="179" t="s">
        <v>1</v>
      </c>
      <c r="O364" s="114" t="s">
        <v>41</v>
      </c>
      <c r="P364" s="154">
        <f t="shared" si="72"/>
        <v>0</v>
      </c>
      <c r="Q364" s="154">
        <f t="shared" si="73"/>
        <v>0</v>
      </c>
      <c r="R364" s="154">
        <f t="shared" si="74"/>
        <v>0</v>
      </c>
      <c r="T364" s="155">
        <f t="shared" si="75"/>
        <v>0</v>
      </c>
      <c r="U364" s="155">
        <v>0</v>
      </c>
      <c r="V364" s="155">
        <f t="shared" si="76"/>
        <v>0</v>
      </c>
      <c r="W364" s="155">
        <v>0</v>
      </c>
      <c r="X364" s="156">
        <f t="shared" si="77"/>
        <v>0</v>
      </c>
      <c r="AR364" s="157" t="s">
        <v>462</v>
      </c>
      <c r="AT364" s="157" t="s">
        <v>231</v>
      </c>
      <c r="AU364" s="157" t="s">
        <v>88</v>
      </c>
      <c r="AY364" s="15" t="s">
        <v>150</v>
      </c>
      <c r="BE364" s="158">
        <f t="shared" si="78"/>
        <v>0</v>
      </c>
      <c r="BF364" s="158">
        <f t="shared" si="79"/>
        <v>0</v>
      </c>
      <c r="BG364" s="158">
        <f t="shared" si="80"/>
        <v>0</v>
      </c>
      <c r="BH364" s="158">
        <f t="shared" si="81"/>
        <v>0</v>
      </c>
      <c r="BI364" s="158">
        <f t="shared" si="82"/>
        <v>0</v>
      </c>
      <c r="BJ364" s="15" t="s">
        <v>86</v>
      </c>
      <c r="BK364" s="158">
        <f t="shared" si="83"/>
        <v>0</v>
      </c>
      <c r="BL364" s="15" t="s">
        <v>174</v>
      </c>
      <c r="BM364" s="157" t="s">
        <v>812</v>
      </c>
    </row>
    <row r="365" spans="2:65" s="1" customFormat="1" ht="16.5" customHeight="1">
      <c r="B365" s="115"/>
      <c r="C365" s="146" t="s">
        <v>813</v>
      </c>
      <c r="D365" s="146" t="s">
        <v>153</v>
      </c>
      <c r="E365" s="147" t="s">
        <v>814</v>
      </c>
      <c r="F365" s="148" t="s">
        <v>815</v>
      </c>
      <c r="G365" s="149" t="s">
        <v>186</v>
      </c>
      <c r="H365" s="150">
        <v>1</v>
      </c>
      <c r="I365" s="151"/>
      <c r="J365" s="151"/>
      <c r="K365" s="152">
        <f t="shared" si="71"/>
        <v>0</v>
      </c>
      <c r="L365" s="148" t="s">
        <v>1</v>
      </c>
      <c r="M365" s="30"/>
      <c r="N365" s="153" t="s">
        <v>1</v>
      </c>
      <c r="O365" s="114" t="s">
        <v>41</v>
      </c>
      <c r="P365" s="154">
        <f t="shared" si="72"/>
        <v>0</v>
      </c>
      <c r="Q365" s="154">
        <f t="shared" si="73"/>
        <v>0</v>
      </c>
      <c r="R365" s="154">
        <f t="shared" si="74"/>
        <v>0</v>
      </c>
      <c r="T365" s="155">
        <f t="shared" si="75"/>
        <v>0</v>
      </c>
      <c r="U365" s="155">
        <v>0</v>
      </c>
      <c r="V365" s="155">
        <f t="shared" si="76"/>
        <v>0</v>
      </c>
      <c r="W365" s="155">
        <v>0</v>
      </c>
      <c r="X365" s="156">
        <f t="shared" si="77"/>
        <v>0</v>
      </c>
      <c r="AR365" s="157" t="s">
        <v>174</v>
      </c>
      <c r="AT365" s="157" t="s">
        <v>153</v>
      </c>
      <c r="AU365" s="157" t="s">
        <v>88</v>
      </c>
      <c r="AY365" s="15" t="s">
        <v>150</v>
      </c>
      <c r="BE365" s="158">
        <f t="shared" si="78"/>
        <v>0</v>
      </c>
      <c r="BF365" s="158">
        <f t="shared" si="79"/>
        <v>0</v>
      </c>
      <c r="BG365" s="158">
        <f t="shared" si="80"/>
        <v>0</v>
      </c>
      <c r="BH365" s="158">
        <f t="shared" si="81"/>
        <v>0</v>
      </c>
      <c r="BI365" s="158">
        <f t="shared" si="82"/>
        <v>0</v>
      </c>
      <c r="BJ365" s="15" t="s">
        <v>86</v>
      </c>
      <c r="BK365" s="158">
        <f t="shared" si="83"/>
        <v>0</v>
      </c>
      <c r="BL365" s="15" t="s">
        <v>174</v>
      </c>
      <c r="BM365" s="157" t="s">
        <v>816</v>
      </c>
    </row>
    <row r="366" spans="2:65" s="1" customFormat="1" ht="16.5" customHeight="1">
      <c r="B366" s="115"/>
      <c r="C366" s="170" t="s">
        <v>817</v>
      </c>
      <c r="D366" s="170" t="s">
        <v>231</v>
      </c>
      <c r="E366" s="171" t="s">
        <v>818</v>
      </c>
      <c r="F366" s="172" t="s">
        <v>819</v>
      </c>
      <c r="G366" s="173" t="s">
        <v>186</v>
      </c>
      <c r="H366" s="174">
        <v>1</v>
      </c>
      <c r="I366" s="175"/>
      <c r="J366" s="176"/>
      <c r="K366" s="177">
        <f t="shared" si="71"/>
        <v>0</v>
      </c>
      <c r="L366" s="172" t="s">
        <v>1</v>
      </c>
      <c r="M366" s="178"/>
      <c r="N366" s="179" t="s">
        <v>1</v>
      </c>
      <c r="O366" s="114" t="s">
        <v>41</v>
      </c>
      <c r="P366" s="154">
        <f t="shared" si="72"/>
        <v>0</v>
      </c>
      <c r="Q366" s="154">
        <f t="shared" si="73"/>
        <v>0</v>
      </c>
      <c r="R366" s="154">
        <f t="shared" si="74"/>
        <v>0</v>
      </c>
      <c r="T366" s="155">
        <f t="shared" si="75"/>
        <v>0</v>
      </c>
      <c r="U366" s="155">
        <v>0</v>
      </c>
      <c r="V366" s="155">
        <f t="shared" si="76"/>
        <v>0</v>
      </c>
      <c r="W366" s="155">
        <v>0</v>
      </c>
      <c r="X366" s="156">
        <f t="shared" si="77"/>
        <v>0</v>
      </c>
      <c r="AR366" s="157" t="s">
        <v>462</v>
      </c>
      <c r="AT366" s="157" t="s">
        <v>231</v>
      </c>
      <c r="AU366" s="157" t="s">
        <v>88</v>
      </c>
      <c r="AY366" s="15" t="s">
        <v>150</v>
      </c>
      <c r="BE366" s="158">
        <f t="shared" si="78"/>
        <v>0</v>
      </c>
      <c r="BF366" s="158">
        <f t="shared" si="79"/>
        <v>0</v>
      </c>
      <c r="BG366" s="158">
        <f t="shared" si="80"/>
        <v>0</v>
      </c>
      <c r="BH366" s="158">
        <f t="shared" si="81"/>
        <v>0</v>
      </c>
      <c r="BI366" s="158">
        <f t="shared" si="82"/>
        <v>0</v>
      </c>
      <c r="BJ366" s="15" t="s">
        <v>86</v>
      </c>
      <c r="BK366" s="158">
        <f t="shared" si="83"/>
        <v>0</v>
      </c>
      <c r="BL366" s="15" t="s">
        <v>174</v>
      </c>
      <c r="BM366" s="157" t="s">
        <v>820</v>
      </c>
    </row>
    <row r="367" spans="2:65" s="12" customFormat="1" ht="11.25">
      <c r="B367" s="162"/>
      <c r="D367" s="163" t="s">
        <v>167</v>
      </c>
      <c r="E367" s="164" t="s">
        <v>1</v>
      </c>
      <c r="F367" s="165" t="s">
        <v>821</v>
      </c>
      <c r="H367" s="166">
        <v>1</v>
      </c>
      <c r="I367" s="167"/>
      <c r="J367" s="167"/>
      <c r="M367" s="162"/>
      <c r="N367" s="168"/>
      <c r="X367" s="169"/>
      <c r="AT367" s="164" t="s">
        <v>167</v>
      </c>
      <c r="AU367" s="164" t="s">
        <v>88</v>
      </c>
      <c r="AV367" s="12" t="s">
        <v>88</v>
      </c>
      <c r="AW367" s="12" t="s">
        <v>4</v>
      </c>
      <c r="AX367" s="12" t="s">
        <v>86</v>
      </c>
      <c r="AY367" s="164" t="s">
        <v>150</v>
      </c>
    </row>
    <row r="368" spans="2:65" s="1" customFormat="1" ht="16.5" customHeight="1">
      <c r="B368" s="115"/>
      <c r="C368" s="146" t="s">
        <v>822</v>
      </c>
      <c r="D368" s="146" t="s">
        <v>153</v>
      </c>
      <c r="E368" s="147" t="s">
        <v>823</v>
      </c>
      <c r="F368" s="148" t="s">
        <v>824</v>
      </c>
      <c r="G368" s="149" t="s">
        <v>186</v>
      </c>
      <c r="H368" s="150">
        <v>6</v>
      </c>
      <c r="I368" s="151"/>
      <c r="J368" s="151"/>
      <c r="K368" s="152">
        <f>ROUND(P368*H368,2)</f>
        <v>0</v>
      </c>
      <c r="L368" s="148" t="s">
        <v>1</v>
      </c>
      <c r="M368" s="30"/>
      <c r="N368" s="153" t="s">
        <v>1</v>
      </c>
      <c r="O368" s="114" t="s">
        <v>41</v>
      </c>
      <c r="P368" s="154">
        <f>I368+J368</f>
        <v>0</v>
      </c>
      <c r="Q368" s="154">
        <f>ROUND(I368*H368,2)</f>
        <v>0</v>
      </c>
      <c r="R368" s="154">
        <f>ROUND(J368*H368,2)</f>
        <v>0</v>
      </c>
      <c r="T368" s="155">
        <f>S368*H368</f>
        <v>0</v>
      </c>
      <c r="U368" s="155">
        <v>0</v>
      </c>
      <c r="V368" s="155">
        <f>U368*H368</f>
        <v>0</v>
      </c>
      <c r="W368" s="155">
        <v>0</v>
      </c>
      <c r="X368" s="156">
        <f>W368*H368</f>
        <v>0</v>
      </c>
      <c r="AR368" s="157" t="s">
        <v>158</v>
      </c>
      <c r="AT368" s="157" t="s">
        <v>153</v>
      </c>
      <c r="AU368" s="157" t="s">
        <v>88</v>
      </c>
      <c r="AY368" s="15" t="s">
        <v>150</v>
      </c>
      <c r="BE368" s="158">
        <f>IF(O368="základní",K368,0)</f>
        <v>0</v>
      </c>
      <c r="BF368" s="158">
        <f>IF(O368="snížená",K368,0)</f>
        <v>0</v>
      </c>
      <c r="BG368" s="158">
        <f>IF(O368="zákl. přenesená",K368,0)</f>
        <v>0</v>
      </c>
      <c r="BH368" s="158">
        <f>IF(O368="sníž. přenesená",K368,0)</f>
        <v>0</v>
      </c>
      <c r="BI368" s="158">
        <f>IF(O368="nulová",K368,0)</f>
        <v>0</v>
      </c>
      <c r="BJ368" s="15" t="s">
        <v>86</v>
      </c>
      <c r="BK368" s="158">
        <f>ROUND(P368*H368,2)</f>
        <v>0</v>
      </c>
      <c r="BL368" s="15" t="s">
        <v>158</v>
      </c>
      <c r="BM368" s="157" t="s">
        <v>825</v>
      </c>
    </row>
    <row r="369" spans="2:65" s="1" customFormat="1" ht="16.5" customHeight="1">
      <c r="B369" s="115"/>
      <c r="C369" s="170" t="s">
        <v>826</v>
      </c>
      <c r="D369" s="170" t="s">
        <v>231</v>
      </c>
      <c r="E369" s="171" t="s">
        <v>827</v>
      </c>
      <c r="F369" s="172" t="s">
        <v>828</v>
      </c>
      <c r="G369" s="173" t="s">
        <v>186</v>
      </c>
      <c r="H369" s="174">
        <v>6</v>
      </c>
      <c r="I369" s="175"/>
      <c r="J369" s="176"/>
      <c r="K369" s="177">
        <f>ROUND(P369*H369,2)</f>
        <v>0</v>
      </c>
      <c r="L369" s="172" t="s">
        <v>1</v>
      </c>
      <c r="M369" s="178"/>
      <c r="N369" s="179" t="s">
        <v>1</v>
      </c>
      <c r="O369" s="114" t="s">
        <v>41</v>
      </c>
      <c r="P369" s="154">
        <f>I369+J369</f>
        <v>0</v>
      </c>
      <c r="Q369" s="154">
        <f>ROUND(I369*H369,2)</f>
        <v>0</v>
      </c>
      <c r="R369" s="154">
        <f>ROUND(J369*H369,2)</f>
        <v>0</v>
      </c>
      <c r="T369" s="155">
        <f>S369*H369</f>
        <v>0</v>
      </c>
      <c r="U369" s="155">
        <v>0</v>
      </c>
      <c r="V369" s="155">
        <f>U369*H369</f>
        <v>0</v>
      </c>
      <c r="W369" s="155">
        <v>0</v>
      </c>
      <c r="X369" s="156">
        <f>W369*H369</f>
        <v>0</v>
      </c>
      <c r="AR369" s="157" t="s">
        <v>197</v>
      </c>
      <c r="AT369" s="157" t="s">
        <v>231</v>
      </c>
      <c r="AU369" s="157" t="s">
        <v>88</v>
      </c>
      <c r="AY369" s="15" t="s">
        <v>150</v>
      </c>
      <c r="BE369" s="158">
        <f>IF(O369="základní",K369,0)</f>
        <v>0</v>
      </c>
      <c r="BF369" s="158">
        <f>IF(O369="snížená",K369,0)</f>
        <v>0</v>
      </c>
      <c r="BG369" s="158">
        <f>IF(O369="zákl. přenesená",K369,0)</f>
        <v>0</v>
      </c>
      <c r="BH369" s="158">
        <f>IF(O369="sníž. přenesená",K369,0)</f>
        <v>0</v>
      </c>
      <c r="BI369" s="158">
        <f>IF(O369="nulová",K369,0)</f>
        <v>0</v>
      </c>
      <c r="BJ369" s="15" t="s">
        <v>86</v>
      </c>
      <c r="BK369" s="158">
        <f>ROUND(P369*H369,2)</f>
        <v>0</v>
      </c>
      <c r="BL369" s="15" t="s">
        <v>158</v>
      </c>
      <c r="BM369" s="157" t="s">
        <v>829</v>
      </c>
    </row>
    <row r="370" spans="2:65" s="12" customFormat="1" ht="11.25">
      <c r="B370" s="162"/>
      <c r="D370" s="163" t="s">
        <v>167</v>
      </c>
      <c r="E370" s="164" t="s">
        <v>1</v>
      </c>
      <c r="F370" s="165" t="s">
        <v>830</v>
      </c>
      <c r="H370" s="166">
        <v>6</v>
      </c>
      <c r="I370" s="167"/>
      <c r="J370" s="167"/>
      <c r="M370" s="162"/>
      <c r="N370" s="168"/>
      <c r="X370" s="169"/>
      <c r="AT370" s="164" t="s">
        <v>167</v>
      </c>
      <c r="AU370" s="164" t="s">
        <v>88</v>
      </c>
      <c r="AV370" s="12" t="s">
        <v>88</v>
      </c>
      <c r="AW370" s="12" t="s">
        <v>4</v>
      </c>
      <c r="AX370" s="12" t="s">
        <v>86</v>
      </c>
      <c r="AY370" s="164" t="s">
        <v>150</v>
      </c>
    </row>
    <row r="371" spans="2:65" s="1" customFormat="1" ht="16.5" customHeight="1">
      <c r="B371" s="115"/>
      <c r="C371" s="146" t="s">
        <v>831</v>
      </c>
      <c r="D371" s="146" t="s">
        <v>153</v>
      </c>
      <c r="E371" s="147" t="s">
        <v>832</v>
      </c>
      <c r="F371" s="148" t="s">
        <v>833</v>
      </c>
      <c r="G371" s="149" t="s">
        <v>186</v>
      </c>
      <c r="H371" s="150">
        <v>14</v>
      </c>
      <c r="I371" s="151"/>
      <c r="J371" s="151"/>
      <c r="K371" s="152">
        <f>ROUND(P371*H371,2)</f>
        <v>0</v>
      </c>
      <c r="L371" s="148" t="s">
        <v>1</v>
      </c>
      <c r="M371" s="30"/>
      <c r="N371" s="153" t="s">
        <v>1</v>
      </c>
      <c r="O371" s="114" t="s">
        <v>41</v>
      </c>
      <c r="P371" s="154">
        <f>I371+J371</f>
        <v>0</v>
      </c>
      <c r="Q371" s="154">
        <f>ROUND(I371*H371,2)</f>
        <v>0</v>
      </c>
      <c r="R371" s="154">
        <f>ROUND(J371*H371,2)</f>
        <v>0</v>
      </c>
      <c r="T371" s="155">
        <f>S371*H371</f>
        <v>0</v>
      </c>
      <c r="U371" s="155">
        <v>0</v>
      </c>
      <c r="V371" s="155">
        <f>U371*H371</f>
        <v>0</v>
      </c>
      <c r="W371" s="155">
        <v>0</v>
      </c>
      <c r="X371" s="156">
        <f>W371*H371</f>
        <v>0</v>
      </c>
      <c r="AR371" s="157" t="s">
        <v>249</v>
      </c>
      <c r="AT371" s="157" t="s">
        <v>153</v>
      </c>
      <c r="AU371" s="157" t="s">
        <v>88</v>
      </c>
      <c r="AY371" s="15" t="s">
        <v>150</v>
      </c>
      <c r="BE371" s="158">
        <f>IF(O371="základní",K371,0)</f>
        <v>0</v>
      </c>
      <c r="BF371" s="158">
        <f>IF(O371="snížená",K371,0)</f>
        <v>0</v>
      </c>
      <c r="BG371" s="158">
        <f>IF(O371="zákl. přenesená",K371,0)</f>
        <v>0</v>
      </c>
      <c r="BH371" s="158">
        <f>IF(O371="sníž. přenesená",K371,0)</f>
        <v>0</v>
      </c>
      <c r="BI371" s="158">
        <f>IF(O371="nulová",K371,0)</f>
        <v>0</v>
      </c>
      <c r="BJ371" s="15" t="s">
        <v>86</v>
      </c>
      <c r="BK371" s="158">
        <f>ROUND(P371*H371,2)</f>
        <v>0</v>
      </c>
      <c r="BL371" s="15" t="s">
        <v>249</v>
      </c>
      <c r="BM371" s="157" t="s">
        <v>834</v>
      </c>
    </row>
    <row r="372" spans="2:65" s="1" customFormat="1" ht="16.5" customHeight="1">
      <c r="B372" s="115"/>
      <c r="C372" s="170" t="s">
        <v>835</v>
      </c>
      <c r="D372" s="170" t="s">
        <v>231</v>
      </c>
      <c r="E372" s="171" t="s">
        <v>836</v>
      </c>
      <c r="F372" s="172" t="s">
        <v>837</v>
      </c>
      <c r="G372" s="173" t="s">
        <v>186</v>
      </c>
      <c r="H372" s="174">
        <v>14</v>
      </c>
      <c r="I372" s="175"/>
      <c r="J372" s="176"/>
      <c r="K372" s="177">
        <f>ROUND(P372*H372,2)</f>
        <v>0</v>
      </c>
      <c r="L372" s="172" t="s">
        <v>1</v>
      </c>
      <c r="M372" s="178"/>
      <c r="N372" s="179" t="s">
        <v>1</v>
      </c>
      <c r="O372" s="114" t="s">
        <v>41</v>
      </c>
      <c r="P372" s="154">
        <f>I372+J372</f>
        <v>0</v>
      </c>
      <c r="Q372" s="154">
        <f>ROUND(I372*H372,2)</f>
        <v>0</v>
      </c>
      <c r="R372" s="154">
        <f>ROUND(J372*H372,2)</f>
        <v>0</v>
      </c>
      <c r="T372" s="155">
        <f>S372*H372</f>
        <v>0</v>
      </c>
      <c r="U372" s="155">
        <v>0</v>
      </c>
      <c r="V372" s="155">
        <f>U372*H372</f>
        <v>0</v>
      </c>
      <c r="W372" s="155">
        <v>0</v>
      </c>
      <c r="X372" s="156">
        <f>W372*H372</f>
        <v>0</v>
      </c>
      <c r="AR372" s="157" t="s">
        <v>249</v>
      </c>
      <c r="AT372" s="157" t="s">
        <v>231</v>
      </c>
      <c r="AU372" s="157" t="s">
        <v>88</v>
      </c>
      <c r="AY372" s="15" t="s">
        <v>150</v>
      </c>
      <c r="BE372" s="158">
        <f>IF(O372="základní",K372,0)</f>
        <v>0</v>
      </c>
      <c r="BF372" s="158">
        <f>IF(O372="snížená",K372,0)</f>
        <v>0</v>
      </c>
      <c r="BG372" s="158">
        <f>IF(O372="zákl. přenesená",K372,0)</f>
        <v>0</v>
      </c>
      <c r="BH372" s="158">
        <f>IF(O372="sníž. přenesená",K372,0)</f>
        <v>0</v>
      </c>
      <c r="BI372" s="158">
        <f>IF(O372="nulová",K372,0)</f>
        <v>0</v>
      </c>
      <c r="BJ372" s="15" t="s">
        <v>86</v>
      </c>
      <c r="BK372" s="158">
        <f>ROUND(P372*H372,2)</f>
        <v>0</v>
      </c>
      <c r="BL372" s="15" t="s">
        <v>249</v>
      </c>
      <c r="BM372" s="157" t="s">
        <v>838</v>
      </c>
    </row>
    <row r="373" spans="2:65" s="1" customFormat="1" ht="16.5" customHeight="1">
      <c r="B373" s="115"/>
      <c r="C373" s="146" t="s">
        <v>839</v>
      </c>
      <c r="D373" s="146" t="s">
        <v>153</v>
      </c>
      <c r="E373" s="147" t="s">
        <v>840</v>
      </c>
      <c r="F373" s="148" t="s">
        <v>841</v>
      </c>
      <c r="G373" s="149" t="s">
        <v>195</v>
      </c>
      <c r="H373" s="150">
        <v>1912.9</v>
      </c>
      <c r="I373" s="151"/>
      <c r="J373" s="151"/>
      <c r="K373" s="152">
        <f>ROUND(P373*H373,2)</f>
        <v>0</v>
      </c>
      <c r="L373" s="148" t="s">
        <v>1</v>
      </c>
      <c r="M373" s="30"/>
      <c r="N373" s="153" t="s">
        <v>1</v>
      </c>
      <c r="O373" s="114" t="s">
        <v>41</v>
      </c>
      <c r="P373" s="154">
        <f>I373+J373</f>
        <v>0</v>
      </c>
      <c r="Q373" s="154">
        <f>ROUND(I373*H373,2)</f>
        <v>0</v>
      </c>
      <c r="R373" s="154">
        <f>ROUND(J373*H373,2)</f>
        <v>0</v>
      </c>
      <c r="T373" s="155">
        <f>S373*H373</f>
        <v>0</v>
      </c>
      <c r="U373" s="155">
        <v>0</v>
      </c>
      <c r="V373" s="155">
        <f>U373*H373</f>
        <v>0</v>
      </c>
      <c r="W373" s="155">
        <v>0</v>
      </c>
      <c r="X373" s="156">
        <f>W373*H373</f>
        <v>0</v>
      </c>
      <c r="AR373" s="157" t="s">
        <v>158</v>
      </c>
      <c r="AT373" s="157" t="s">
        <v>153</v>
      </c>
      <c r="AU373" s="157" t="s">
        <v>88</v>
      </c>
      <c r="AY373" s="15" t="s">
        <v>150</v>
      </c>
      <c r="BE373" s="158">
        <f>IF(O373="základní",K373,0)</f>
        <v>0</v>
      </c>
      <c r="BF373" s="158">
        <f>IF(O373="snížená",K373,0)</f>
        <v>0</v>
      </c>
      <c r="BG373" s="158">
        <f>IF(O373="zákl. přenesená",K373,0)</f>
        <v>0</v>
      </c>
      <c r="BH373" s="158">
        <f>IF(O373="sníž. přenesená",K373,0)</f>
        <v>0</v>
      </c>
      <c r="BI373" s="158">
        <f>IF(O373="nulová",K373,0)</f>
        <v>0</v>
      </c>
      <c r="BJ373" s="15" t="s">
        <v>86</v>
      </c>
      <c r="BK373" s="158">
        <f>ROUND(P373*H373,2)</f>
        <v>0</v>
      </c>
      <c r="BL373" s="15" t="s">
        <v>158</v>
      </c>
      <c r="BM373" s="157" t="s">
        <v>842</v>
      </c>
    </row>
    <row r="374" spans="2:65" s="12" customFormat="1" ht="11.25">
      <c r="B374" s="162"/>
      <c r="D374" s="163" t="s">
        <v>167</v>
      </c>
      <c r="F374" s="165" t="s">
        <v>843</v>
      </c>
      <c r="H374" s="166">
        <v>1912.9</v>
      </c>
      <c r="I374" s="167"/>
      <c r="J374" s="167"/>
      <c r="M374" s="162"/>
      <c r="N374" s="168"/>
      <c r="X374" s="169"/>
      <c r="AT374" s="164" t="s">
        <v>167</v>
      </c>
      <c r="AU374" s="164" t="s">
        <v>88</v>
      </c>
      <c r="AV374" s="12" t="s">
        <v>88</v>
      </c>
      <c r="AW374" s="12" t="s">
        <v>3</v>
      </c>
      <c r="AX374" s="12" t="s">
        <v>86</v>
      </c>
      <c r="AY374" s="164" t="s">
        <v>150</v>
      </c>
    </row>
    <row r="375" spans="2:65" s="1" customFormat="1" ht="16.5" customHeight="1">
      <c r="B375" s="115"/>
      <c r="C375" s="170" t="s">
        <v>844</v>
      </c>
      <c r="D375" s="170" t="s">
        <v>231</v>
      </c>
      <c r="E375" s="171" t="s">
        <v>845</v>
      </c>
      <c r="F375" s="172" t="s">
        <v>846</v>
      </c>
      <c r="G375" s="173" t="s">
        <v>195</v>
      </c>
      <c r="H375" s="174">
        <v>1912.9</v>
      </c>
      <c r="I375" s="175"/>
      <c r="J375" s="176"/>
      <c r="K375" s="177">
        <f>ROUND(P375*H375,2)</f>
        <v>0</v>
      </c>
      <c r="L375" s="172" t="s">
        <v>1</v>
      </c>
      <c r="M375" s="178"/>
      <c r="N375" s="179" t="s">
        <v>1</v>
      </c>
      <c r="O375" s="114" t="s">
        <v>41</v>
      </c>
      <c r="P375" s="154">
        <f>I375+J375</f>
        <v>0</v>
      </c>
      <c r="Q375" s="154">
        <f>ROUND(I375*H375,2)</f>
        <v>0</v>
      </c>
      <c r="R375" s="154">
        <f>ROUND(J375*H375,2)</f>
        <v>0</v>
      </c>
      <c r="T375" s="155">
        <f>S375*H375</f>
        <v>0</v>
      </c>
      <c r="U375" s="155">
        <v>0</v>
      </c>
      <c r="V375" s="155">
        <f>U375*H375</f>
        <v>0</v>
      </c>
      <c r="W375" s="155">
        <v>0</v>
      </c>
      <c r="X375" s="156">
        <f>W375*H375</f>
        <v>0</v>
      </c>
      <c r="AR375" s="157" t="s">
        <v>197</v>
      </c>
      <c r="AT375" s="157" t="s">
        <v>231</v>
      </c>
      <c r="AU375" s="157" t="s">
        <v>88</v>
      </c>
      <c r="AY375" s="15" t="s">
        <v>150</v>
      </c>
      <c r="BE375" s="158">
        <f>IF(O375="základní",K375,0)</f>
        <v>0</v>
      </c>
      <c r="BF375" s="158">
        <f>IF(O375="snížená",K375,0)</f>
        <v>0</v>
      </c>
      <c r="BG375" s="158">
        <f>IF(O375="zákl. přenesená",K375,0)</f>
        <v>0</v>
      </c>
      <c r="BH375" s="158">
        <f>IF(O375="sníž. přenesená",K375,0)</f>
        <v>0</v>
      </c>
      <c r="BI375" s="158">
        <f>IF(O375="nulová",K375,0)</f>
        <v>0</v>
      </c>
      <c r="BJ375" s="15" t="s">
        <v>86</v>
      </c>
      <c r="BK375" s="158">
        <f>ROUND(P375*H375,2)</f>
        <v>0</v>
      </c>
      <c r="BL375" s="15" t="s">
        <v>158</v>
      </c>
      <c r="BM375" s="157" t="s">
        <v>847</v>
      </c>
    </row>
    <row r="376" spans="2:65" s="12" customFormat="1" ht="11.25">
      <c r="B376" s="162"/>
      <c r="D376" s="163" t="s">
        <v>167</v>
      </c>
      <c r="F376" s="165" t="s">
        <v>843</v>
      </c>
      <c r="H376" s="166">
        <v>1912.9</v>
      </c>
      <c r="I376" s="167"/>
      <c r="J376" s="167"/>
      <c r="M376" s="162"/>
      <c r="N376" s="168"/>
      <c r="X376" s="169"/>
      <c r="AT376" s="164" t="s">
        <v>167</v>
      </c>
      <c r="AU376" s="164" t="s">
        <v>88</v>
      </c>
      <c r="AV376" s="12" t="s">
        <v>88</v>
      </c>
      <c r="AW376" s="12" t="s">
        <v>3</v>
      </c>
      <c r="AX376" s="12" t="s">
        <v>86</v>
      </c>
      <c r="AY376" s="164" t="s">
        <v>150</v>
      </c>
    </row>
    <row r="377" spans="2:65" s="1" customFormat="1" ht="16.5" customHeight="1">
      <c r="B377" s="115"/>
      <c r="C377" s="146" t="s">
        <v>848</v>
      </c>
      <c r="D377" s="146" t="s">
        <v>153</v>
      </c>
      <c r="E377" s="147" t="s">
        <v>849</v>
      </c>
      <c r="F377" s="148" t="s">
        <v>850</v>
      </c>
      <c r="G377" s="149" t="s">
        <v>851</v>
      </c>
      <c r="H377" s="188"/>
      <c r="I377" s="151"/>
      <c r="J377" s="151"/>
      <c r="K377" s="152">
        <f>ROUND(P377*H377,2)</f>
        <v>0</v>
      </c>
      <c r="L377" s="148" t="s">
        <v>1</v>
      </c>
      <c r="M377" s="30"/>
      <c r="N377" s="153" t="s">
        <v>1</v>
      </c>
      <c r="O377" s="114" t="s">
        <v>41</v>
      </c>
      <c r="P377" s="154">
        <f>I377+J377</f>
        <v>0</v>
      </c>
      <c r="Q377" s="154">
        <f>ROUND(I377*H377,2)</f>
        <v>0</v>
      </c>
      <c r="R377" s="154">
        <f>ROUND(J377*H377,2)</f>
        <v>0</v>
      </c>
      <c r="T377" s="155">
        <f>S377*H377</f>
        <v>0</v>
      </c>
      <c r="U377" s="155">
        <v>0</v>
      </c>
      <c r="V377" s="155">
        <f>U377*H377</f>
        <v>0</v>
      </c>
      <c r="W377" s="155">
        <v>0</v>
      </c>
      <c r="X377" s="156">
        <f>W377*H377</f>
        <v>0</v>
      </c>
      <c r="AR377" s="157" t="s">
        <v>158</v>
      </c>
      <c r="AT377" s="157" t="s">
        <v>153</v>
      </c>
      <c r="AU377" s="157" t="s">
        <v>88</v>
      </c>
      <c r="AY377" s="15" t="s">
        <v>150</v>
      </c>
      <c r="BE377" s="158">
        <f>IF(O377="základní",K377,0)</f>
        <v>0</v>
      </c>
      <c r="BF377" s="158">
        <f>IF(O377="snížená",K377,0)</f>
        <v>0</v>
      </c>
      <c r="BG377" s="158">
        <f>IF(O377="zákl. přenesená",K377,0)</f>
        <v>0</v>
      </c>
      <c r="BH377" s="158">
        <f>IF(O377="sníž. přenesená",K377,0)</f>
        <v>0</v>
      </c>
      <c r="BI377" s="158">
        <f>IF(O377="nulová",K377,0)</f>
        <v>0</v>
      </c>
      <c r="BJ377" s="15" t="s">
        <v>86</v>
      </c>
      <c r="BK377" s="158">
        <f>ROUND(P377*H377,2)</f>
        <v>0</v>
      </c>
      <c r="BL377" s="15" t="s">
        <v>158</v>
      </c>
      <c r="BM377" s="157" t="s">
        <v>852</v>
      </c>
    </row>
    <row r="378" spans="2:65" s="11" customFormat="1" ht="25.9" customHeight="1">
      <c r="B378" s="133"/>
      <c r="D378" s="134" t="s">
        <v>77</v>
      </c>
      <c r="E378" s="135" t="s">
        <v>853</v>
      </c>
      <c r="F378" s="135" t="s">
        <v>854</v>
      </c>
      <c r="I378" s="136"/>
      <c r="J378" s="136"/>
      <c r="K378" s="137">
        <f>BK378</f>
        <v>0</v>
      </c>
      <c r="M378" s="133"/>
      <c r="N378" s="138"/>
      <c r="Q378" s="139">
        <f>SUM(Q379:Q484)</f>
        <v>0</v>
      </c>
      <c r="R378" s="139">
        <f>SUM(R379:R484)</f>
        <v>0</v>
      </c>
      <c r="T378" s="140">
        <f>SUM(T379:T484)</f>
        <v>0</v>
      </c>
      <c r="V378" s="140">
        <f>SUM(V379:V484)</f>
        <v>14.695705950000001</v>
      </c>
      <c r="X378" s="141">
        <f>SUM(X379:X484)</f>
        <v>329.35999999999996</v>
      </c>
      <c r="AR378" s="134" t="s">
        <v>169</v>
      </c>
      <c r="AT378" s="142" t="s">
        <v>77</v>
      </c>
      <c r="AU378" s="142" t="s">
        <v>78</v>
      </c>
      <c r="AY378" s="134" t="s">
        <v>150</v>
      </c>
      <c r="BK378" s="143">
        <f>SUM(BK379:BK484)</f>
        <v>0</v>
      </c>
    </row>
    <row r="379" spans="2:65" s="1" customFormat="1" ht="24">
      <c r="B379" s="115"/>
      <c r="C379" s="146" t="s">
        <v>855</v>
      </c>
      <c r="D379" s="146" t="s">
        <v>153</v>
      </c>
      <c r="E379" s="147" t="s">
        <v>856</v>
      </c>
      <c r="F379" s="148" t="s">
        <v>857</v>
      </c>
      <c r="G379" s="149" t="s">
        <v>858</v>
      </c>
      <c r="H379" s="150">
        <v>2</v>
      </c>
      <c r="I379" s="151"/>
      <c r="J379" s="151"/>
      <c r="K379" s="152">
        <f>ROUND(P379*H379,2)</f>
        <v>0</v>
      </c>
      <c r="L379" s="148" t="s">
        <v>859</v>
      </c>
      <c r="M379" s="30"/>
      <c r="N379" s="153" t="s">
        <v>1</v>
      </c>
      <c r="O379" s="114" t="s">
        <v>41</v>
      </c>
      <c r="P379" s="154">
        <f>I379+J379</f>
        <v>0</v>
      </c>
      <c r="Q379" s="154">
        <f>ROUND(I379*H379,2)</f>
        <v>0</v>
      </c>
      <c r="R379" s="154">
        <f>ROUND(J379*H379,2)</f>
        <v>0</v>
      </c>
      <c r="T379" s="155">
        <f>S379*H379</f>
        <v>0</v>
      </c>
      <c r="U379" s="155">
        <v>9.9000000000000008E-3</v>
      </c>
      <c r="V379" s="155">
        <f>U379*H379</f>
        <v>1.9800000000000002E-2</v>
      </c>
      <c r="W379" s="155">
        <v>0</v>
      </c>
      <c r="X379" s="156">
        <f>W379*H379</f>
        <v>0</v>
      </c>
      <c r="AR379" s="157" t="s">
        <v>174</v>
      </c>
      <c r="AT379" s="157" t="s">
        <v>153</v>
      </c>
      <c r="AU379" s="157" t="s">
        <v>86</v>
      </c>
      <c r="AY379" s="15" t="s">
        <v>150</v>
      </c>
      <c r="BE379" s="158">
        <f>IF(O379="základní",K379,0)</f>
        <v>0</v>
      </c>
      <c r="BF379" s="158">
        <f>IF(O379="snížená",K379,0)</f>
        <v>0</v>
      </c>
      <c r="BG379" s="158">
        <f>IF(O379="zákl. přenesená",K379,0)</f>
        <v>0</v>
      </c>
      <c r="BH379" s="158">
        <f>IF(O379="sníž. přenesená",K379,0)</f>
        <v>0</v>
      </c>
      <c r="BI379" s="158">
        <f>IF(O379="nulová",K379,0)</f>
        <v>0</v>
      </c>
      <c r="BJ379" s="15" t="s">
        <v>86</v>
      </c>
      <c r="BK379" s="158">
        <f>ROUND(P379*H379,2)</f>
        <v>0</v>
      </c>
      <c r="BL379" s="15" t="s">
        <v>174</v>
      </c>
      <c r="BM379" s="157" t="s">
        <v>860</v>
      </c>
    </row>
    <row r="380" spans="2:65" s="1" customFormat="1" ht="37.9" customHeight="1">
      <c r="B380" s="115"/>
      <c r="C380" s="146" t="s">
        <v>861</v>
      </c>
      <c r="D380" s="146" t="s">
        <v>153</v>
      </c>
      <c r="E380" s="147" t="s">
        <v>862</v>
      </c>
      <c r="F380" s="148" t="s">
        <v>863</v>
      </c>
      <c r="G380" s="149" t="s">
        <v>195</v>
      </c>
      <c r="H380" s="150">
        <v>272</v>
      </c>
      <c r="I380" s="151"/>
      <c r="J380" s="151"/>
      <c r="K380" s="152">
        <f>ROUND(P380*H380,2)</f>
        <v>0</v>
      </c>
      <c r="L380" s="148" t="s">
        <v>173</v>
      </c>
      <c r="M380" s="30"/>
      <c r="N380" s="153" t="s">
        <v>1</v>
      </c>
      <c r="O380" s="114" t="s">
        <v>41</v>
      </c>
      <c r="P380" s="154">
        <f>I380+J380</f>
        <v>0</v>
      </c>
      <c r="Q380" s="154">
        <f>ROUND(I380*H380,2)</f>
        <v>0</v>
      </c>
      <c r="R380" s="154">
        <f>ROUND(J380*H380,2)</f>
        <v>0</v>
      </c>
      <c r="T380" s="155">
        <f>S380*H380</f>
        <v>0</v>
      </c>
      <c r="U380" s="155">
        <v>1.3999999999999999E-4</v>
      </c>
      <c r="V380" s="155">
        <f>U380*H380</f>
        <v>3.8079999999999996E-2</v>
      </c>
      <c r="W380" s="155">
        <v>0</v>
      </c>
      <c r="X380" s="156">
        <f>W380*H380</f>
        <v>0</v>
      </c>
      <c r="AR380" s="157" t="s">
        <v>174</v>
      </c>
      <c r="AT380" s="157" t="s">
        <v>153</v>
      </c>
      <c r="AU380" s="157" t="s">
        <v>86</v>
      </c>
      <c r="AY380" s="15" t="s">
        <v>150</v>
      </c>
      <c r="BE380" s="158">
        <f>IF(O380="základní",K380,0)</f>
        <v>0</v>
      </c>
      <c r="BF380" s="158">
        <f>IF(O380="snížená",K380,0)</f>
        <v>0</v>
      </c>
      <c r="BG380" s="158">
        <f>IF(O380="zákl. přenesená",K380,0)</f>
        <v>0</v>
      </c>
      <c r="BH380" s="158">
        <f>IF(O380="sníž. přenesená",K380,0)</f>
        <v>0</v>
      </c>
      <c r="BI380" s="158">
        <f>IF(O380="nulová",K380,0)</f>
        <v>0</v>
      </c>
      <c r="BJ380" s="15" t="s">
        <v>86</v>
      </c>
      <c r="BK380" s="158">
        <f>ROUND(P380*H380,2)</f>
        <v>0</v>
      </c>
      <c r="BL380" s="15" t="s">
        <v>174</v>
      </c>
      <c r="BM380" s="157" t="s">
        <v>864</v>
      </c>
    </row>
    <row r="381" spans="2:65" s="1" customFormat="1" ht="11.25">
      <c r="B381" s="30"/>
      <c r="D381" s="159" t="s">
        <v>160</v>
      </c>
      <c r="F381" s="160" t="s">
        <v>865</v>
      </c>
      <c r="I381" s="116"/>
      <c r="J381" s="116"/>
      <c r="M381" s="30"/>
      <c r="N381" s="161"/>
      <c r="X381" s="54"/>
      <c r="AT381" s="15" t="s">
        <v>160</v>
      </c>
      <c r="AU381" s="15" t="s">
        <v>86</v>
      </c>
    </row>
    <row r="382" spans="2:65" s="12" customFormat="1" ht="11.25">
      <c r="B382" s="162"/>
      <c r="D382" s="163" t="s">
        <v>167</v>
      </c>
      <c r="E382" s="164" t="s">
        <v>1</v>
      </c>
      <c r="F382" s="165" t="s">
        <v>866</v>
      </c>
      <c r="H382" s="166">
        <v>272</v>
      </c>
      <c r="I382" s="167"/>
      <c r="J382" s="167"/>
      <c r="M382" s="162"/>
      <c r="N382" s="168"/>
      <c r="X382" s="169"/>
      <c r="AT382" s="164" t="s">
        <v>167</v>
      </c>
      <c r="AU382" s="164" t="s">
        <v>86</v>
      </c>
      <c r="AV382" s="12" t="s">
        <v>88</v>
      </c>
      <c r="AW382" s="12" t="s">
        <v>4</v>
      </c>
      <c r="AX382" s="12" t="s">
        <v>86</v>
      </c>
      <c r="AY382" s="164" t="s">
        <v>150</v>
      </c>
    </row>
    <row r="383" spans="2:65" s="1" customFormat="1" ht="44.25" customHeight="1">
      <c r="B383" s="115"/>
      <c r="C383" s="146" t="s">
        <v>867</v>
      </c>
      <c r="D383" s="146" t="s">
        <v>153</v>
      </c>
      <c r="E383" s="147" t="s">
        <v>868</v>
      </c>
      <c r="F383" s="148" t="s">
        <v>869</v>
      </c>
      <c r="G383" s="149" t="s">
        <v>195</v>
      </c>
      <c r="H383" s="150">
        <v>272</v>
      </c>
      <c r="I383" s="151"/>
      <c r="J383" s="151"/>
      <c r="K383" s="152">
        <f>ROUND(P383*H383,2)</f>
        <v>0</v>
      </c>
      <c r="L383" s="148" t="s">
        <v>173</v>
      </c>
      <c r="M383" s="30"/>
      <c r="N383" s="153" t="s">
        <v>1</v>
      </c>
      <c r="O383" s="114" t="s">
        <v>41</v>
      </c>
      <c r="P383" s="154">
        <f>I383+J383</f>
        <v>0</v>
      </c>
      <c r="Q383" s="154">
        <f>ROUND(I383*H383,2)</f>
        <v>0</v>
      </c>
      <c r="R383" s="154">
        <f>ROUND(J383*H383,2)</f>
        <v>0</v>
      </c>
      <c r="T383" s="155">
        <f>S383*H383</f>
        <v>0</v>
      </c>
      <c r="U383" s="155">
        <v>0</v>
      </c>
      <c r="V383" s="155">
        <f>U383*H383</f>
        <v>0</v>
      </c>
      <c r="W383" s="155">
        <v>0</v>
      </c>
      <c r="X383" s="156">
        <f>W383*H383</f>
        <v>0</v>
      </c>
      <c r="AR383" s="157" t="s">
        <v>174</v>
      </c>
      <c r="AT383" s="157" t="s">
        <v>153</v>
      </c>
      <c r="AU383" s="157" t="s">
        <v>86</v>
      </c>
      <c r="AY383" s="15" t="s">
        <v>150</v>
      </c>
      <c r="BE383" s="158">
        <f>IF(O383="základní",K383,0)</f>
        <v>0</v>
      </c>
      <c r="BF383" s="158">
        <f>IF(O383="snížená",K383,0)</f>
        <v>0</v>
      </c>
      <c r="BG383" s="158">
        <f>IF(O383="zákl. přenesená",K383,0)</f>
        <v>0</v>
      </c>
      <c r="BH383" s="158">
        <f>IF(O383="sníž. přenesená",K383,0)</f>
        <v>0</v>
      </c>
      <c r="BI383" s="158">
        <f>IF(O383="nulová",K383,0)</f>
        <v>0</v>
      </c>
      <c r="BJ383" s="15" t="s">
        <v>86</v>
      </c>
      <c r="BK383" s="158">
        <f>ROUND(P383*H383,2)</f>
        <v>0</v>
      </c>
      <c r="BL383" s="15" t="s">
        <v>174</v>
      </c>
      <c r="BM383" s="157" t="s">
        <v>870</v>
      </c>
    </row>
    <row r="384" spans="2:65" s="1" customFormat="1" ht="11.25">
      <c r="B384" s="30"/>
      <c r="D384" s="159" t="s">
        <v>160</v>
      </c>
      <c r="F384" s="160" t="s">
        <v>871</v>
      </c>
      <c r="I384" s="116"/>
      <c r="J384" s="116"/>
      <c r="M384" s="30"/>
      <c r="N384" s="161"/>
      <c r="X384" s="54"/>
      <c r="AT384" s="15" t="s">
        <v>160</v>
      </c>
      <c r="AU384" s="15" t="s">
        <v>86</v>
      </c>
    </row>
    <row r="385" spans="2:65" s="12" customFormat="1" ht="11.25">
      <c r="B385" s="162"/>
      <c r="D385" s="163" t="s">
        <v>167</v>
      </c>
      <c r="E385" s="164" t="s">
        <v>1</v>
      </c>
      <c r="F385" s="165" t="s">
        <v>866</v>
      </c>
      <c r="H385" s="166">
        <v>272</v>
      </c>
      <c r="I385" s="167"/>
      <c r="J385" s="167"/>
      <c r="M385" s="162"/>
      <c r="N385" s="168"/>
      <c r="X385" s="169"/>
      <c r="AT385" s="164" t="s">
        <v>167</v>
      </c>
      <c r="AU385" s="164" t="s">
        <v>86</v>
      </c>
      <c r="AV385" s="12" t="s">
        <v>88</v>
      </c>
      <c r="AW385" s="12" t="s">
        <v>4</v>
      </c>
      <c r="AX385" s="12" t="s">
        <v>86</v>
      </c>
      <c r="AY385" s="164" t="s">
        <v>150</v>
      </c>
    </row>
    <row r="386" spans="2:65" s="1" customFormat="1" ht="24.2" customHeight="1">
      <c r="B386" s="115"/>
      <c r="C386" s="146" t="s">
        <v>872</v>
      </c>
      <c r="D386" s="146" t="s">
        <v>153</v>
      </c>
      <c r="E386" s="147" t="s">
        <v>873</v>
      </c>
      <c r="F386" s="148" t="s">
        <v>874</v>
      </c>
      <c r="G386" s="149" t="s">
        <v>156</v>
      </c>
      <c r="H386" s="150">
        <v>12</v>
      </c>
      <c r="I386" s="151"/>
      <c r="J386" s="151"/>
      <c r="K386" s="152">
        <f>ROUND(P386*H386,2)</f>
        <v>0</v>
      </c>
      <c r="L386" s="148" t="s">
        <v>173</v>
      </c>
      <c r="M386" s="30"/>
      <c r="N386" s="153" t="s">
        <v>1</v>
      </c>
      <c r="O386" s="114" t="s">
        <v>41</v>
      </c>
      <c r="P386" s="154">
        <f>I386+J386</f>
        <v>0</v>
      </c>
      <c r="Q386" s="154">
        <f>ROUND(I386*H386,2)</f>
        <v>0</v>
      </c>
      <c r="R386" s="154">
        <f>ROUND(J386*H386,2)</f>
        <v>0</v>
      </c>
      <c r="T386" s="155">
        <f>S386*H386</f>
        <v>0</v>
      </c>
      <c r="U386" s="155">
        <v>7.6E-3</v>
      </c>
      <c r="V386" s="155">
        <f>U386*H386</f>
        <v>9.1200000000000003E-2</v>
      </c>
      <c r="W386" s="155">
        <v>0</v>
      </c>
      <c r="X386" s="156">
        <f>W386*H386</f>
        <v>0</v>
      </c>
      <c r="AR386" s="157" t="s">
        <v>174</v>
      </c>
      <c r="AT386" s="157" t="s">
        <v>153</v>
      </c>
      <c r="AU386" s="157" t="s">
        <v>86</v>
      </c>
      <c r="AY386" s="15" t="s">
        <v>150</v>
      </c>
      <c r="BE386" s="158">
        <f>IF(O386="základní",K386,0)</f>
        <v>0</v>
      </c>
      <c r="BF386" s="158">
        <f>IF(O386="snížená",K386,0)</f>
        <v>0</v>
      </c>
      <c r="BG386" s="158">
        <f>IF(O386="zákl. přenesená",K386,0)</f>
        <v>0</v>
      </c>
      <c r="BH386" s="158">
        <f>IF(O386="sníž. přenesená",K386,0)</f>
        <v>0</v>
      </c>
      <c r="BI386" s="158">
        <f>IF(O386="nulová",K386,0)</f>
        <v>0</v>
      </c>
      <c r="BJ386" s="15" t="s">
        <v>86</v>
      </c>
      <c r="BK386" s="158">
        <f>ROUND(P386*H386,2)</f>
        <v>0</v>
      </c>
      <c r="BL386" s="15" t="s">
        <v>174</v>
      </c>
      <c r="BM386" s="157" t="s">
        <v>875</v>
      </c>
    </row>
    <row r="387" spans="2:65" s="1" customFormat="1" ht="11.25">
      <c r="B387" s="30"/>
      <c r="D387" s="159" t="s">
        <v>160</v>
      </c>
      <c r="F387" s="160" t="s">
        <v>876</v>
      </c>
      <c r="I387" s="116"/>
      <c r="J387" s="116"/>
      <c r="M387" s="30"/>
      <c r="N387" s="161"/>
      <c r="X387" s="54"/>
      <c r="AT387" s="15" t="s">
        <v>160</v>
      </c>
      <c r="AU387" s="15" t="s">
        <v>86</v>
      </c>
    </row>
    <row r="388" spans="2:65" s="1" customFormat="1" ht="62.65" customHeight="1">
      <c r="B388" s="115"/>
      <c r="C388" s="146" t="s">
        <v>877</v>
      </c>
      <c r="D388" s="146" t="s">
        <v>153</v>
      </c>
      <c r="E388" s="147" t="s">
        <v>878</v>
      </c>
      <c r="F388" s="148" t="s">
        <v>879</v>
      </c>
      <c r="G388" s="149" t="s">
        <v>880</v>
      </c>
      <c r="H388" s="150">
        <v>64.3</v>
      </c>
      <c r="I388" s="151"/>
      <c r="J388" s="151"/>
      <c r="K388" s="152">
        <f>ROUND(P388*H388,2)</f>
        <v>0</v>
      </c>
      <c r="L388" s="148" t="s">
        <v>367</v>
      </c>
      <c r="M388" s="30"/>
      <c r="N388" s="153" t="s">
        <v>1</v>
      </c>
      <c r="O388" s="114" t="s">
        <v>41</v>
      </c>
      <c r="P388" s="154">
        <f>I388+J388</f>
        <v>0</v>
      </c>
      <c r="Q388" s="154">
        <f>ROUND(I388*H388,2)</f>
        <v>0</v>
      </c>
      <c r="R388" s="154">
        <f>ROUND(J388*H388,2)</f>
        <v>0</v>
      </c>
      <c r="T388" s="155">
        <f>S388*H388</f>
        <v>0</v>
      </c>
      <c r="U388" s="155">
        <v>0</v>
      </c>
      <c r="V388" s="155">
        <f>U388*H388</f>
        <v>0</v>
      </c>
      <c r="W388" s="155">
        <v>0</v>
      </c>
      <c r="X388" s="156">
        <f>W388*H388</f>
        <v>0</v>
      </c>
      <c r="AR388" s="157" t="s">
        <v>174</v>
      </c>
      <c r="AT388" s="157" t="s">
        <v>153</v>
      </c>
      <c r="AU388" s="157" t="s">
        <v>86</v>
      </c>
      <c r="AY388" s="15" t="s">
        <v>150</v>
      </c>
      <c r="BE388" s="158">
        <f>IF(O388="základní",K388,0)</f>
        <v>0</v>
      </c>
      <c r="BF388" s="158">
        <f>IF(O388="snížená",K388,0)</f>
        <v>0</v>
      </c>
      <c r="BG388" s="158">
        <f>IF(O388="zákl. přenesená",K388,0)</f>
        <v>0</v>
      </c>
      <c r="BH388" s="158">
        <f>IF(O388="sníž. přenesená",K388,0)</f>
        <v>0</v>
      </c>
      <c r="BI388" s="158">
        <f>IF(O388="nulová",K388,0)</f>
        <v>0</v>
      </c>
      <c r="BJ388" s="15" t="s">
        <v>86</v>
      </c>
      <c r="BK388" s="158">
        <f>ROUND(P388*H388,2)</f>
        <v>0</v>
      </c>
      <c r="BL388" s="15" t="s">
        <v>174</v>
      </c>
      <c r="BM388" s="157" t="s">
        <v>881</v>
      </c>
    </row>
    <row r="389" spans="2:65" s="1" customFormat="1" ht="11.25">
      <c r="B389" s="30"/>
      <c r="D389" s="159" t="s">
        <v>160</v>
      </c>
      <c r="F389" s="160" t="s">
        <v>882</v>
      </c>
      <c r="I389" s="116"/>
      <c r="J389" s="116"/>
      <c r="M389" s="30"/>
      <c r="N389" s="161"/>
      <c r="X389" s="54"/>
      <c r="AT389" s="15" t="s">
        <v>160</v>
      </c>
      <c r="AU389" s="15" t="s">
        <v>86</v>
      </c>
    </row>
    <row r="390" spans="2:65" s="12" customFormat="1" ht="11.25">
      <c r="B390" s="162"/>
      <c r="D390" s="163" t="s">
        <v>167</v>
      </c>
      <c r="E390" s="164" t="s">
        <v>1</v>
      </c>
      <c r="F390" s="165" t="s">
        <v>883</v>
      </c>
      <c r="H390" s="166">
        <v>60.3</v>
      </c>
      <c r="I390" s="167"/>
      <c r="J390" s="167"/>
      <c r="M390" s="162"/>
      <c r="N390" s="168"/>
      <c r="X390" s="169"/>
      <c r="AT390" s="164" t="s">
        <v>167</v>
      </c>
      <c r="AU390" s="164" t="s">
        <v>86</v>
      </c>
      <c r="AV390" s="12" t="s">
        <v>88</v>
      </c>
      <c r="AW390" s="12" t="s">
        <v>4</v>
      </c>
      <c r="AX390" s="12" t="s">
        <v>78</v>
      </c>
      <c r="AY390" s="164" t="s">
        <v>150</v>
      </c>
    </row>
    <row r="391" spans="2:65" s="12" customFormat="1" ht="22.5">
      <c r="B391" s="162"/>
      <c r="D391" s="163" t="s">
        <v>167</v>
      </c>
      <c r="E391" s="164" t="s">
        <v>1</v>
      </c>
      <c r="F391" s="165" t="s">
        <v>884</v>
      </c>
      <c r="H391" s="166">
        <v>4</v>
      </c>
      <c r="I391" s="167"/>
      <c r="J391" s="167"/>
      <c r="M391" s="162"/>
      <c r="N391" s="168"/>
      <c r="X391" s="169"/>
      <c r="AT391" s="164" t="s">
        <v>167</v>
      </c>
      <c r="AU391" s="164" t="s">
        <v>86</v>
      </c>
      <c r="AV391" s="12" t="s">
        <v>88</v>
      </c>
      <c r="AW391" s="12" t="s">
        <v>4</v>
      </c>
      <c r="AX391" s="12" t="s">
        <v>78</v>
      </c>
      <c r="AY391" s="164" t="s">
        <v>150</v>
      </c>
    </row>
    <row r="392" spans="2:65" s="13" customFormat="1" ht="11.25">
      <c r="B392" s="181"/>
      <c r="D392" s="163" t="s">
        <v>167</v>
      </c>
      <c r="E392" s="182" t="s">
        <v>1</v>
      </c>
      <c r="F392" s="183" t="s">
        <v>437</v>
      </c>
      <c r="H392" s="184">
        <v>64.3</v>
      </c>
      <c r="I392" s="185"/>
      <c r="J392" s="185"/>
      <c r="M392" s="181"/>
      <c r="N392" s="186"/>
      <c r="X392" s="187"/>
      <c r="AT392" s="182" t="s">
        <v>167</v>
      </c>
      <c r="AU392" s="182" t="s">
        <v>86</v>
      </c>
      <c r="AV392" s="13" t="s">
        <v>158</v>
      </c>
      <c r="AW392" s="13" t="s">
        <v>4</v>
      </c>
      <c r="AX392" s="13" t="s">
        <v>86</v>
      </c>
      <c r="AY392" s="182" t="s">
        <v>150</v>
      </c>
    </row>
    <row r="393" spans="2:65" s="1" customFormat="1" ht="49.15" customHeight="1">
      <c r="B393" s="115"/>
      <c r="C393" s="146" t="s">
        <v>885</v>
      </c>
      <c r="D393" s="146" t="s">
        <v>153</v>
      </c>
      <c r="E393" s="147" t="s">
        <v>886</v>
      </c>
      <c r="F393" s="148" t="s">
        <v>887</v>
      </c>
      <c r="G393" s="149" t="s">
        <v>880</v>
      </c>
      <c r="H393" s="150">
        <v>52.8</v>
      </c>
      <c r="I393" s="151"/>
      <c r="J393" s="151"/>
      <c r="K393" s="152">
        <f>ROUND(P393*H393,2)</f>
        <v>0</v>
      </c>
      <c r="L393" s="148" t="s">
        <v>367</v>
      </c>
      <c r="M393" s="30"/>
      <c r="N393" s="153" t="s">
        <v>1</v>
      </c>
      <c r="O393" s="114" t="s">
        <v>41</v>
      </c>
      <c r="P393" s="154">
        <f>I393+J393</f>
        <v>0</v>
      </c>
      <c r="Q393" s="154">
        <f>ROUND(I393*H393,2)</f>
        <v>0</v>
      </c>
      <c r="R393" s="154">
        <f>ROUND(J393*H393,2)</f>
        <v>0</v>
      </c>
      <c r="T393" s="155">
        <f>S393*H393</f>
        <v>0</v>
      </c>
      <c r="U393" s="155">
        <v>0</v>
      </c>
      <c r="V393" s="155">
        <f>U393*H393</f>
        <v>0</v>
      </c>
      <c r="W393" s="155">
        <v>0</v>
      </c>
      <c r="X393" s="156">
        <f>W393*H393</f>
        <v>0</v>
      </c>
      <c r="AR393" s="157" t="s">
        <v>174</v>
      </c>
      <c r="AT393" s="157" t="s">
        <v>153</v>
      </c>
      <c r="AU393" s="157" t="s">
        <v>86</v>
      </c>
      <c r="AY393" s="15" t="s">
        <v>150</v>
      </c>
      <c r="BE393" s="158">
        <f>IF(O393="základní",K393,0)</f>
        <v>0</v>
      </c>
      <c r="BF393" s="158">
        <f>IF(O393="snížená",K393,0)</f>
        <v>0</v>
      </c>
      <c r="BG393" s="158">
        <f>IF(O393="zákl. přenesená",K393,0)</f>
        <v>0</v>
      </c>
      <c r="BH393" s="158">
        <f>IF(O393="sníž. přenesená",K393,0)</f>
        <v>0</v>
      </c>
      <c r="BI393" s="158">
        <f>IF(O393="nulová",K393,0)</f>
        <v>0</v>
      </c>
      <c r="BJ393" s="15" t="s">
        <v>86</v>
      </c>
      <c r="BK393" s="158">
        <f>ROUND(P393*H393,2)</f>
        <v>0</v>
      </c>
      <c r="BL393" s="15" t="s">
        <v>174</v>
      </c>
      <c r="BM393" s="157" t="s">
        <v>888</v>
      </c>
    </row>
    <row r="394" spans="2:65" s="1" customFormat="1" ht="11.25">
      <c r="B394" s="30"/>
      <c r="D394" s="159" t="s">
        <v>160</v>
      </c>
      <c r="F394" s="160" t="s">
        <v>889</v>
      </c>
      <c r="I394" s="116"/>
      <c r="J394" s="116"/>
      <c r="M394" s="30"/>
      <c r="N394" s="161"/>
      <c r="X394" s="54"/>
      <c r="AT394" s="15" t="s">
        <v>160</v>
      </c>
      <c r="AU394" s="15" t="s">
        <v>86</v>
      </c>
    </row>
    <row r="395" spans="2:65" s="12" customFormat="1" ht="11.25">
      <c r="B395" s="162"/>
      <c r="D395" s="163" t="s">
        <v>167</v>
      </c>
      <c r="E395" s="164" t="s">
        <v>1</v>
      </c>
      <c r="F395" s="165" t="s">
        <v>890</v>
      </c>
      <c r="H395" s="166">
        <v>52.8</v>
      </c>
      <c r="I395" s="167"/>
      <c r="J395" s="167"/>
      <c r="M395" s="162"/>
      <c r="N395" s="168"/>
      <c r="X395" s="169"/>
      <c r="AT395" s="164" t="s">
        <v>167</v>
      </c>
      <c r="AU395" s="164" t="s">
        <v>86</v>
      </c>
      <c r="AV395" s="12" t="s">
        <v>88</v>
      </c>
      <c r="AW395" s="12" t="s">
        <v>4</v>
      </c>
      <c r="AX395" s="12" t="s">
        <v>86</v>
      </c>
      <c r="AY395" s="164" t="s">
        <v>150</v>
      </c>
    </row>
    <row r="396" spans="2:65" s="1" customFormat="1" ht="37.9" customHeight="1">
      <c r="B396" s="115"/>
      <c r="C396" s="146" t="s">
        <v>891</v>
      </c>
      <c r="D396" s="146" t="s">
        <v>153</v>
      </c>
      <c r="E396" s="147" t="s">
        <v>892</v>
      </c>
      <c r="F396" s="148" t="s">
        <v>893</v>
      </c>
      <c r="G396" s="149" t="s">
        <v>880</v>
      </c>
      <c r="H396" s="150">
        <v>117.1</v>
      </c>
      <c r="I396" s="151"/>
      <c r="J396" s="151"/>
      <c r="K396" s="152">
        <f>ROUND(P396*H396,2)</f>
        <v>0</v>
      </c>
      <c r="L396" s="148" t="s">
        <v>307</v>
      </c>
      <c r="M396" s="30"/>
      <c r="N396" s="153" t="s">
        <v>1</v>
      </c>
      <c r="O396" s="114" t="s">
        <v>41</v>
      </c>
      <c r="P396" s="154">
        <f>I396+J396</f>
        <v>0</v>
      </c>
      <c r="Q396" s="154">
        <f>ROUND(I396*H396,2)</f>
        <v>0</v>
      </c>
      <c r="R396" s="154">
        <f>ROUND(J396*H396,2)</f>
        <v>0</v>
      </c>
      <c r="T396" s="155">
        <f>S396*H396</f>
        <v>0</v>
      </c>
      <c r="U396" s="155">
        <v>0</v>
      </c>
      <c r="V396" s="155">
        <f>U396*H396</f>
        <v>0</v>
      </c>
      <c r="W396" s="155">
        <v>0</v>
      </c>
      <c r="X396" s="156">
        <f>W396*H396</f>
        <v>0</v>
      </c>
      <c r="AR396" s="157" t="s">
        <v>158</v>
      </c>
      <c r="AT396" s="157" t="s">
        <v>153</v>
      </c>
      <c r="AU396" s="157" t="s">
        <v>86</v>
      </c>
      <c r="AY396" s="15" t="s">
        <v>150</v>
      </c>
      <c r="BE396" s="158">
        <f>IF(O396="základní",K396,0)</f>
        <v>0</v>
      </c>
      <c r="BF396" s="158">
        <f>IF(O396="snížená",K396,0)</f>
        <v>0</v>
      </c>
      <c r="BG396" s="158">
        <f>IF(O396="zákl. přenesená",K396,0)</f>
        <v>0</v>
      </c>
      <c r="BH396" s="158">
        <f>IF(O396="sníž. přenesená",K396,0)</f>
        <v>0</v>
      </c>
      <c r="BI396" s="158">
        <f>IF(O396="nulová",K396,0)</f>
        <v>0</v>
      </c>
      <c r="BJ396" s="15" t="s">
        <v>86</v>
      </c>
      <c r="BK396" s="158">
        <f>ROUND(P396*H396,2)</f>
        <v>0</v>
      </c>
      <c r="BL396" s="15" t="s">
        <v>158</v>
      </c>
      <c r="BM396" s="157" t="s">
        <v>894</v>
      </c>
    </row>
    <row r="397" spans="2:65" s="1" customFormat="1" ht="11.25">
      <c r="B397" s="30"/>
      <c r="D397" s="159" t="s">
        <v>160</v>
      </c>
      <c r="F397" s="160" t="s">
        <v>895</v>
      </c>
      <c r="I397" s="116"/>
      <c r="J397" s="116"/>
      <c r="M397" s="30"/>
      <c r="N397" s="161"/>
      <c r="X397" s="54"/>
      <c r="AT397" s="15" t="s">
        <v>160</v>
      </c>
      <c r="AU397" s="15" t="s">
        <v>86</v>
      </c>
    </row>
    <row r="398" spans="2:65" s="12" customFormat="1" ht="11.25">
      <c r="B398" s="162"/>
      <c r="D398" s="163" t="s">
        <v>167</v>
      </c>
      <c r="E398" s="164" t="s">
        <v>1</v>
      </c>
      <c r="F398" s="165" t="s">
        <v>896</v>
      </c>
      <c r="H398" s="166">
        <v>117.1</v>
      </c>
      <c r="I398" s="167"/>
      <c r="J398" s="167"/>
      <c r="M398" s="162"/>
      <c r="N398" s="168"/>
      <c r="X398" s="169"/>
      <c r="AT398" s="164" t="s">
        <v>167</v>
      </c>
      <c r="AU398" s="164" t="s">
        <v>86</v>
      </c>
      <c r="AV398" s="12" t="s">
        <v>88</v>
      </c>
      <c r="AW398" s="12" t="s">
        <v>4</v>
      </c>
      <c r="AX398" s="12" t="s">
        <v>86</v>
      </c>
      <c r="AY398" s="164" t="s">
        <v>150</v>
      </c>
    </row>
    <row r="399" spans="2:65" s="1" customFormat="1" ht="49.15" customHeight="1">
      <c r="B399" s="115"/>
      <c r="C399" s="146" t="s">
        <v>897</v>
      </c>
      <c r="D399" s="146" t="s">
        <v>153</v>
      </c>
      <c r="E399" s="147" t="s">
        <v>898</v>
      </c>
      <c r="F399" s="148" t="s">
        <v>899</v>
      </c>
      <c r="G399" s="149" t="s">
        <v>880</v>
      </c>
      <c r="H399" s="150">
        <v>89.2</v>
      </c>
      <c r="I399" s="151"/>
      <c r="J399" s="151"/>
      <c r="K399" s="152">
        <f>ROUND(P399*H399,2)</f>
        <v>0</v>
      </c>
      <c r="L399" s="148" t="s">
        <v>157</v>
      </c>
      <c r="M399" s="30"/>
      <c r="N399" s="153" t="s">
        <v>1</v>
      </c>
      <c r="O399" s="114" t="s">
        <v>41</v>
      </c>
      <c r="P399" s="154">
        <f>I399+J399</f>
        <v>0</v>
      </c>
      <c r="Q399" s="154">
        <f>ROUND(I399*H399,2)</f>
        <v>0</v>
      </c>
      <c r="R399" s="154">
        <f>ROUND(J399*H399,2)</f>
        <v>0</v>
      </c>
      <c r="T399" s="155">
        <f>S399*H399</f>
        <v>0</v>
      </c>
      <c r="U399" s="155">
        <v>0</v>
      </c>
      <c r="V399" s="155">
        <f>U399*H399</f>
        <v>0</v>
      </c>
      <c r="W399" s="155">
        <v>0</v>
      </c>
      <c r="X399" s="156">
        <f>W399*H399</f>
        <v>0</v>
      </c>
      <c r="AR399" s="157" t="s">
        <v>174</v>
      </c>
      <c r="AT399" s="157" t="s">
        <v>153</v>
      </c>
      <c r="AU399" s="157" t="s">
        <v>86</v>
      </c>
      <c r="AY399" s="15" t="s">
        <v>150</v>
      </c>
      <c r="BE399" s="158">
        <f>IF(O399="základní",K399,0)</f>
        <v>0</v>
      </c>
      <c r="BF399" s="158">
        <f>IF(O399="snížená",K399,0)</f>
        <v>0</v>
      </c>
      <c r="BG399" s="158">
        <f>IF(O399="zákl. přenesená",K399,0)</f>
        <v>0</v>
      </c>
      <c r="BH399" s="158">
        <f>IF(O399="sníž. přenesená",K399,0)</f>
        <v>0</v>
      </c>
      <c r="BI399" s="158">
        <f>IF(O399="nulová",K399,0)</f>
        <v>0</v>
      </c>
      <c r="BJ399" s="15" t="s">
        <v>86</v>
      </c>
      <c r="BK399" s="158">
        <f>ROUND(P399*H399,2)</f>
        <v>0</v>
      </c>
      <c r="BL399" s="15" t="s">
        <v>174</v>
      </c>
      <c r="BM399" s="157" t="s">
        <v>900</v>
      </c>
    </row>
    <row r="400" spans="2:65" s="1" customFormat="1" ht="11.25">
      <c r="B400" s="30"/>
      <c r="D400" s="159" t="s">
        <v>160</v>
      </c>
      <c r="F400" s="160" t="s">
        <v>901</v>
      </c>
      <c r="I400" s="116"/>
      <c r="J400" s="116"/>
      <c r="M400" s="30"/>
      <c r="N400" s="161"/>
      <c r="X400" s="54"/>
      <c r="AT400" s="15" t="s">
        <v>160</v>
      </c>
      <c r="AU400" s="15" t="s">
        <v>86</v>
      </c>
    </row>
    <row r="401" spans="2:65" s="12" customFormat="1" ht="11.25">
      <c r="B401" s="162"/>
      <c r="D401" s="163" t="s">
        <v>167</v>
      </c>
      <c r="E401" s="164" t="s">
        <v>1</v>
      </c>
      <c r="F401" s="165" t="s">
        <v>902</v>
      </c>
      <c r="H401" s="166">
        <v>32.4</v>
      </c>
      <c r="I401" s="167"/>
      <c r="J401" s="167"/>
      <c r="M401" s="162"/>
      <c r="N401" s="168"/>
      <c r="X401" s="169"/>
      <c r="AT401" s="164" t="s">
        <v>167</v>
      </c>
      <c r="AU401" s="164" t="s">
        <v>86</v>
      </c>
      <c r="AV401" s="12" t="s">
        <v>88</v>
      </c>
      <c r="AW401" s="12" t="s">
        <v>4</v>
      </c>
      <c r="AX401" s="12" t="s">
        <v>78</v>
      </c>
      <c r="AY401" s="164" t="s">
        <v>150</v>
      </c>
    </row>
    <row r="402" spans="2:65" s="12" customFormat="1" ht="22.5">
      <c r="B402" s="162"/>
      <c r="D402" s="163" t="s">
        <v>167</v>
      </c>
      <c r="E402" s="164" t="s">
        <v>1</v>
      </c>
      <c r="F402" s="165" t="s">
        <v>884</v>
      </c>
      <c r="H402" s="166">
        <v>4</v>
      </c>
      <c r="I402" s="167"/>
      <c r="J402" s="167"/>
      <c r="M402" s="162"/>
      <c r="N402" s="168"/>
      <c r="X402" s="169"/>
      <c r="AT402" s="164" t="s">
        <v>167</v>
      </c>
      <c r="AU402" s="164" t="s">
        <v>86</v>
      </c>
      <c r="AV402" s="12" t="s">
        <v>88</v>
      </c>
      <c r="AW402" s="12" t="s">
        <v>4</v>
      </c>
      <c r="AX402" s="12" t="s">
        <v>78</v>
      </c>
      <c r="AY402" s="164" t="s">
        <v>150</v>
      </c>
    </row>
    <row r="403" spans="2:65" s="12" customFormat="1" ht="11.25">
      <c r="B403" s="162"/>
      <c r="D403" s="163" t="s">
        <v>167</v>
      </c>
      <c r="E403" s="164" t="s">
        <v>1</v>
      </c>
      <c r="F403" s="165" t="s">
        <v>903</v>
      </c>
      <c r="H403" s="166">
        <v>52.8</v>
      </c>
      <c r="I403" s="167"/>
      <c r="J403" s="167"/>
      <c r="M403" s="162"/>
      <c r="N403" s="168"/>
      <c r="X403" s="169"/>
      <c r="AT403" s="164" t="s">
        <v>167</v>
      </c>
      <c r="AU403" s="164" t="s">
        <v>86</v>
      </c>
      <c r="AV403" s="12" t="s">
        <v>88</v>
      </c>
      <c r="AW403" s="12" t="s">
        <v>4</v>
      </c>
      <c r="AX403" s="12" t="s">
        <v>78</v>
      </c>
      <c r="AY403" s="164" t="s">
        <v>150</v>
      </c>
    </row>
    <row r="404" spans="2:65" s="13" customFormat="1" ht="11.25">
      <c r="B404" s="181"/>
      <c r="D404" s="163" t="s">
        <v>167</v>
      </c>
      <c r="E404" s="182" t="s">
        <v>1</v>
      </c>
      <c r="F404" s="183" t="s">
        <v>437</v>
      </c>
      <c r="H404" s="184">
        <v>89.2</v>
      </c>
      <c r="I404" s="185"/>
      <c r="J404" s="185"/>
      <c r="M404" s="181"/>
      <c r="N404" s="186"/>
      <c r="X404" s="187"/>
      <c r="AT404" s="182" t="s">
        <v>167</v>
      </c>
      <c r="AU404" s="182" t="s">
        <v>86</v>
      </c>
      <c r="AV404" s="13" t="s">
        <v>158</v>
      </c>
      <c r="AW404" s="13" t="s">
        <v>4</v>
      </c>
      <c r="AX404" s="13" t="s">
        <v>86</v>
      </c>
      <c r="AY404" s="182" t="s">
        <v>150</v>
      </c>
    </row>
    <row r="405" spans="2:65" s="1" customFormat="1" ht="24.2" customHeight="1">
      <c r="B405" s="115"/>
      <c r="C405" s="146" t="s">
        <v>904</v>
      </c>
      <c r="D405" s="146" t="s">
        <v>153</v>
      </c>
      <c r="E405" s="147" t="s">
        <v>905</v>
      </c>
      <c r="F405" s="148" t="s">
        <v>906</v>
      </c>
      <c r="G405" s="149" t="s">
        <v>880</v>
      </c>
      <c r="H405" s="150">
        <v>27.9</v>
      </c>
      <c r="I405" s="151"/>
      <c r="J405" s="151"/>
      <c r="K405" s="152">
        <f>ROUND(P405*H405,2)</f>
        <v>0</v>
      </c>
      <c r="L405" s="148" t="s">
        <v>307</v>
      </c>
      <c r="M405" s="30"/>
      <c r="N405" s="153" t="s">
        <v>1</v>
      </c>
      <c r="O405" s="114" t="s">
        <v>41</v>
      </c>
      <c r="P405" s="154">
        <f>I405+J405</f>
        <v>0</v>
      </c>
      <c r="Q405" s="154">
        <f>ROUND(I405*H405,2)</f>
        <v>0</v>
      </c>
      <c r="R405" s="154">
        <f>ROUND(J405*H405,2)</f>
        <v>0</v>
      </c>
      <c r="T405" s="155">
        <f>S405*H405</f>
        <v>0</v>
      </c>
      <c r="U405" s="155">
        <v>0</v>
      </c>
      <c r="V405" s="155">
        <f>U405*H405</f>
        <v>0</v>
      </c>
      <c r="W405" s="155">
        <v>0</v>
      </c>
      <c r="X405" s="156">
        <f>W405*H405</f>
        <v>0</v>
      </c>
      <c r="AR405" s="157" t="s">
        <v>174</v>
      </c>
      <c r="AT405" s="157" t="s">
        <v>153</v>
      </c>
      <c r="AU405" s="157" t="s">
        <v>86</v>
      </c>
      <c r="AY405" s="15" t="s">
        <v>150</v>
      </c>
      <c r="BE405" s="158">
        <f>IF(O405="základní",K405,0)</f>
        <v>0</v>
      </c>
      <c r="BF405" s="158">
        <f>IF(O405="snížená",K405,0)</f>
        <v>0</v>
      </c>
      <c r="BG405" s="158">
        <f>IF(O405="zákl. přenesená",K405,0)</f>
        <v>0</v>
      </c>
      <c r="BH405" s="158">
        <f>IF(O405="sníž. přenesená",K405,0)</f>
        <v>0</v>
      </c>
      <c r="BI405" s="158">
        <f>IF(O405="nulová",K405,0)</f>
        <v>0</v>
      </c>
      <c r="BJ405" s="15" t="s">
        <v>86</v>
      </c>
      <c r="BK405" s="158">
        <f>ROUND(P405*H405,2)</f>
        <v>0</v>
      </c>
      <c r="BL405" s="15" t="s">
        <v>174</v>
      </c>
      <c r="BM405" s="157" t="s">
        <v>907</v>
      </c>
    </row>
    <row r="406" spans="2:65" s="1" customFormat="1" ht="11.25">
      <c r="B406" s="30"/>
      <c r="D406" s="159" t="s">
        <v>160</v>
      </c>
      <c r="F406" s="160" t="s">
        <v>908</v>
      </c>
      <c r="I406" s="116"/>
      <c r="J406" s="116"/>
      <c r="M406" s="30"/>
      <c r="N406" s="161"/>
      <c r="X406" s="54"/>
      <c r="AT406" s="15" t="s">
        <v>160</v>
      </c>
      <c r="AU406" s="15" t="s">
        <v>86</v>
      </c>
    </row>
    <row r="407" spans="2:65" s="12" customFormat="1" ht="11.25">
      <c r="B407" s="162"/>
      <c r="D407" s="163" t="s">
        <v>167</v>
      </c>
      <c r="E407" s="164" t="s">
        <v>1</v>
      </c>
      <c r="F407" s="165" t="s">
        <v>909</v>
      </c>
      <c r="H407" s="166">
        <v>27.9</v>
      </c>
      <c r="I407" s="167"/>
      <c r="J407" s="167"/>
      <c r="M407" s="162"/>
      <c r="N407" s="168"/>
      <c r="X407" s="169"/>
      <c r="AT407" s="164" t="s">
        <v>167</v>
      </c>
      <c r="AU407" s="164" t="s">
        <v>86</v>
      </c>
      <c r="AV407" s="12" t="s">
        <v>88</v>
      </c>
      <c r="AW407" s="12" t="s">
        <v>4</v>
      </c>
      <c r="AX407" s="12" t="s">
        <v>86</v>
      </c>
      <c r="AY407" s="164" t="s">
        <v>150</v>
      </c>
    </row>
    <row r="408" spans="2:65" s="1" customFormat="1" ht="44.25" customHeight="1">
      <c r="B408" s="115"/>
      <c r="C408" s="146" t="s">
        <v>910</v>
      </c>
      <c r="D408" s="146" t="s">
        <v>153</v>
      </c>
      <c r="E408" s="147" t="s">
        <v>911</v>
      </c>
      <c r="F408" s="148" t="s">
        <v>912</v>
      </c>
      <c r="G408" s="149" t="s">
        <v>880</v>
      </c>
      <c r="H408" s="150">
        <v>177.6</v>
      </c>
      <c r="I408" s="151"/>
      <c r="J408" s="151"/>
      <c r="K408" s="152">
        <f>ROUND(P408*H408,2)</f>
        <v>0</v>
      </c>
      <c r="L408" s="148" t="s">
        <v>307</v>
      </c>
      <c r="M408" s="30"/>
      <c r="N408" s="153" t="s">
        <v>1</v>
      </c>
      <c r="O408" s="114" t="s">
        <v>41</v>
      </c>
      <c r="P408" s="154">
        <f>I408+J408</f>
        <v>0</v>
      </c>
      <c r="Q408" s="154">
        <f>ROUND(I408*H408,2)</f>
        <v>0</v>
      </c>
      <c r="R408" s="154">
        <f>ROUND(J408*H408,2)</f>
        <v>0</v>
      </c>
      <c r="T408" s="155">
        <f>S408*H408</f>
        <v>0</v>
      </c>
      <c r="U408" s="155">
        <v>0</v>
      </c>
      <c r="V408" s="155">
        <f>U408*H408</f>
        <v>0</v>
      </c>
      <c r="W408" s="155">
        <v>0</v>
      </c>
      <c r="X408" s="156">
        <f>W408*H408</f>
        <v>0</v>
      </c>
      <c r="AR408" s="157" t="s">
        <v>249</v>
      </c>
      <c r="AT408" s="157" t="s">
        <v>153</v>
      </c>
      <c r="AU408" s="157" t="s">
        <v>86</v>
      </c>
      <c r="AY408" s="15" t="s">
        <v>150</v>
      </c>
      <c r="BE408" s="158">
        <f>IF(O408="základní",K408,0)</f>
        <v>0</v>
      </c>
      <c r="BF408" s="158">
        <f>IF(O408="snížená",K408,0)</f>
        <v>0</v>
      </c>
      <c r="BG408" s="158">
        <f>IF(O408="zákl. přenesená",K408,0)</f>
        <v>0</v>
      </c>
      <c r="BH408" s="158">
        <f>IF(O408="sníž. přenesená",K408,0)</f>
        <v>0</v>
      </c>
      <c r="BI408" s="158">
        <f>IF(O408="nulová",K408,0)</f>
        <v>0</v>
      </c>
      <c r="BJ408" s="15" t="s">
        <v>86</v>
      </c>
      <c r="BK408" s="158">
        <f>ROUND(P408*H408,2)</f>
        <v>0</v>
      </c>
      <c r="BL408" s="15" t="s">
        <v>249</v>
      </c>
      <c r="BM408" s="157" t="s">
        <v>913</v>
      </c>
    </row>
    <row r="409" spans="2:65" s="1" customFormat="1" ht="11.25">
      <c r="B409" s="30"/>
      <c r="D409" s="159" t="s">
        <v>160</v>
      </c>
      <c r="F409" s="160" t="s">
        <v>914</v>
      </c>
      <c r="I409" s="116"/>
      <c r="J409" s="116"/>
      <c r="M409" s="30"/>
      <c r="N409" s="161"/>
      <c r="X409" s="54"/>
      <c r="AT409" s="15" t="s">
        <v>160</v>
      </c>
      <c r="AU409" s="15" t="s">
        <v>86</v>
      </c>
    </row>
    <row r="410" spans="2:65" s="1" customFormat="1" ht="19.5">
      <c r="B410" s="30"/>
      <c r="D410" s="163" t="s">
        <v>309</v>
      </c>
      <c r="F410" s="180" t="s">
        <v>915</v>
      </c>
      <c r="I410" s="116"/>
      <c r="J410" s="116"/>
      <c r="M410" s="30"/>
      <c r="N410" s="161"/>
      <c r="X410" s="54"/>
      <c r="AT410" s="15" t="s">
        <v>309</v>
      </c>
      <c r="AU410" s="15" t="s">
        <v>86</v>
      </c>
    </row>
    <row r="411" spans="2:65" s="12" customFormat="1" ht="11.25">
      <c r="B411" s="162"/>
      <c r="D411" s="163" t="s">
        <v>167</v>
      </c>
      <c r="E411" s="164" t="s">
        <v>1</v>
      </c>
      <c r="F411" s="165" t="s">
        <v>916</v>
      </c>
      <c r="H411" s="166">
        <v>173.6</v>
      </c>
      <c r="I411" s="167"/>
      <c r="J411" s="167"/>
      <c r="M411" s="162"/>
      <c r="N411" s="168"/>
      <c r="X411" s="169"/>
      <c r="AT411" s="164" t="s">
        <v>167</v>
      </c>
      <c r="AU411" s="164" t="s">
        <v>86</v>
      </c>
      <c r="AV411" s="12" t="s">
        <v>88</v>
      </c>
      <c r="AW411" s="12" t="s">
        <v>4</v>
      </c>
      <c r="AX411" s="12" t="s">
        <v>78</v>
      </c>
      <c r="AY411" s="164" t="s">
        <v>150</v>
      </c>
    </row>
    <row r="412" spans="2:65" s="12" customFormat="1" ht="22.5">
      <c r="B412" s="162"/>
      <c r="D412" s="163" t="s">
        <v>167</v>
      </c>
      <c r="E412" s="164" t="s">
        <v>1</v>
      </c>
      <c r="F412" s="165" t="s">
        <v>884</v>
      </c>
      <c r="H412" s="166">
        <v>4</v>
      </c>
      <c r="I412" s="167"/>
      <c r="J412" s="167"/>
      <c r="M412" s="162"/>
      <c r="N412" s="168"/>
      <c r="X412" s="169"/>
      <c r="AT412" s="164" t="s">
        <v>167</v>
      </c>
      <c r="AU412" s="164" t="s">
        <v>86</v>
      </c>
      <c r="AV412" s="12" t="s">
        <v>88</v>
      </c>
      <c r="AW412" s="12" t="s">
        <v>4</v>
      </c>
      <c r="AX412" s="12" t="s">
        <v>78</v>
      </c>
      <c r="AY412" s="164" t="s">
        <v>150</v>
      </c>
    </row>
    <row r="413" spans="2:65" s="13" customFormat="1" ht="11.25">
      <c r="B413" s="181"/>
      <c r="D413" s="163" t="s">
        <v>167</v>
      </c>
      <c r="E413" s="182" t="s">
        <v>1</v>
      </c>
      <c r="F413" s="183" t="s">
        <v>437</v>
      </c>
      <c r="H413" s="184">
        <v>177.6</v>
      </c>
      <c r="I413" s="185"/>
      <c r="J413" s="185"/>
      <c r="M413" s="181"/>
      <c r="N413" s="186"/>
      <c r="X413" s="187"/>
      <c r="AT413" s="182" t="s">
        <v>167</v>
      </c>
      <c r="AU413" s="182" t="s">
        <v>86</v>
      </c>
      <c r="AV413" s="13" t="s">
        <v>158</v>
      </c>
      <c r="AW413" s="13" t="s">
        <v>4</v>
      </c>
      <c r="AX413" s="13" t="s">
        <v>86</v>
      </c>
      <c r="AY413" s="182" t="s">
        <v>150</v>
      </c>
    </row>
    <row r="414" spans="2:65" s="1" customFormat="1" ht="16.5" customHeight="1">
      <c r="B414" s="115"/>
      <c r="C414" s="170" t="s">
        <v>917</v>
      </c>
      <c r="D414" s="170" t="s">
        <v>231</v>
      </c>
      <c r="E414" s="171" t="s">
        <v>918</v>
      </c>
      <c r="F414" s="172" t="s">
        <v>919</v>
      </c>
      <c r="G414" s="173" t="s">
        <v>195</v>
      </c>
      <c r="H414" s="174">
        <v>20</v>
      </c>
      <c r="I414" s="175"/>
      <c r="J414" s="176"/>
      <c r="K414" s="177">
        <f>ROUND(P414*H414,2)</f>
        <v>0</v>
      </c>
      <c r="L414" s="172" t="s">
        <v>1</v>
      </c>
      <c r="M414" s="178"/>
      <c r="N414" s="179" t="s">
        <v>1</v>
      </c>
      <c r="O414" s="114" t="s">
        <v>41</v>
      </c>
      <c r="P414" s="154">
        <f>I414+J414</f>
        <v>0</v>
      </c>
      <c r="Q414" s="154">
        <f>ROUND(I414*H414,2)</f>
        <v>0</v>
      </c>
      <c r="R414" s="154">
        <f>ROUND(J414*H414,2)</f>
        <v>0</v>
      </c>
      <c r="T414" s="155">
        <f>S414*H414</f>
        <v>0</v>
      </c>
      <c r="U414" s="155">
        <v>0</v>
      </c>
      <c r="V414" s="155">
        <f>U414*H414</f>
        <v>0</v>
      </c>
      <c r="W414" s="155">
        <v>0</v>
      </c>
      <c r="X414" s="156">
        <f>W414*H414</f>
        <v>0</v>
      </c>
      <c r="AR414" s="157" t="s">
        <v>462</v>
      </c>
      <c r="AT414" s="157" t="s">
        <v>231</v>
      </c>
      <c r="AU414" s="157" t="s">
        <v>86</v>
      </c>
      <c r="AY414" s="15" t="s">
        <v>150</v>
      </c>
      <c r="BE414" s="158">
        <f>IF(O414="základní",K414,0)</f>
        <v>0</v>
      </c>
      <c r="BF414" s="158">
        <f>IF(O414="snížená",K414,0)</f>
        <v>0</v>
      </c>
      <c r="BG414" s="158">
        <f>IF(O414="zákl. přenesená",K414,0)</f>
        <v>0</v>
      </c>
      <c r="BH414" s="158">
        <f>IF(O414="sníž. přenesená",K414,0)</f>
        <v>0</v>
      </c>
      <c r="BI414" s="158">
        <f>IF(O414="nulová",K414,0)</f>
        <v>0</v>
      </c>
      <c r="BJ414" s="15" t="s">
        <v>86</v>
      </c>
      <c r="BK414" s="158">
        <f>ROUND(P414*H414,2)</f>
        <v>0</v>
      </c>
      <c r="BL414" s="15" t="s">
        <v>174</v>
      </c>
      <c r="BM414" s="157" t="s">
        <v>920</v>
      </c>
    </row>
    <row r="415" spans="2:65" s="12" customFormat="1" ht="11.25">
      <c r="B415" s="162"/>
      <c r="D415" s="163" t="s">
        <v>167</v>
      </c>
      <c r="E415" s="164" t="s">
        <v>1</v>
      </c>
      <c r="F415" s="165" t="s">
        <v>921</v>
      </c>
      <c r="H415" s="166">
        <v>20</v>
      </c>
      <c r="I415" s="167"/>
      <c r="J415" s="167"/>
      <c r="M415" s="162"/>
      <c r="N415" s="168"/>
      <c r="X415" s="169"/>
      <c r="AT415" s="164" t="s">
        <v>167</v>
      </c>
      <c r="AU415" s="164" t="s">
        <v>86</v>
      </c>
      <c r="AV415" s="12" t="s">
        <v>88</v>
      </c>
      <c r="AW415" s="12" t="s">
        <v>4</v>
      </c>
      <c r="AX415" s="12" t="s">
        <v>86</v>
      </c>
      <c r="AY415" s="164" t="s">
        <v>150</v>
      </c>
    </row>
    <row r="416" spans="2:65" s="1" customFormat="1" ht="24">
      <c r="B416" s="115"/>
      <c r="C416" s="146" t="s">
        <v>922</v>
      </c>
      <c r="D416" s="146" t="s">
        <v>153</v>
      </c>
      <c r="E416" s="147" t="s">
        <v>923</v>
      </c>
      <c r="F416" s="148" t="s">
        <v>924</v>
      </c>
      <c r="G416" s="149" t="s">
        <v>164</v>
      </c>
      <c r="H416" s="150">
        <v>0.16300000000000001</v>
      </c>
      <c r="I416" s="151"/>
      <c r="J416" s="151"/>
      <c r="K416" s="152">
        <f>ROUND(P416*H416,2)</f>
        <v>0</v>
      </c>
      <c r="L416" s="148" t="s">
        <v>307</v>
      </c>
      <c r="M416" s="30"/>
      <c r="N416" s="153" t="s">
        <v>1</v>
      </c>
      <c r="O416" s="114" t="s">
        <v>41</v>
      </c>
      <c r="P416" s="154">
        <f>I416+J416</f>
        <v>0</v>
      </c>
      <c r="Q416" s="154">
        <f>ROUND(I416*H416,2)</f>
        <v>0</v>
      </c>
      <c r="R416" s="154">
        <f>ROUND(J416*H416,2)</f>
        <v>0</v>
      </c>
      <c r="T416" s="155">
        <f>S416*H416</f>
        <v>0</v>
      </c>
      <c r="U416" s="155">
        <v>1.0606500000000001</v>
      </c>
      <c r="V416" s="155">
        <f>U416*H416</f>
        <v>0.17288595000000001</v>
      </c>
      <c r="W416" s="155">
        <v>0</v>
      </c>
      <c r="X416" s="156">
        <f>W416*H416</f>
        <v>0</v>
      </c>
      <c r="AR416" s="157" t="s">
        <v>249</v>
      </c>
      <c r="AT416" s="157" t="s">
        <v>153</v>
      </c>
      <c r="AU416" s="157" t="s">
        <v>86</v>
      </c>
      <c r="AY416" s="15" t="s">
        <v>150</v>
      </c>
      <c r="BE416" s="158">
        <f>IF(O416="základní",K416,0)</f>
        <v>0</v>
      </c>
      <c r="BF416" s="158">
        <f>IF(O416="snížená",K416,0)</f>
        <v>0</v>
      </c>
      <c r="BG416" s="158">
        <f>IF(O416="zákl. přenesená",K416,0)</f>
        <v>0</v>
      </c>
      <c r="BH416" s="158">
        <f>IF(O416="sníž. přenesená",K416,0)</f>
        <v>0</v>
      </c>
      <c r="BI416" s="158">
        <f>IF(O416="nulová",K416,0)</f>
        <v>0</v>
      </c>
      <c r="BJ416" s="15" t="s">
        <v>86</v>
      </c>
      <c r="BK416" s="158">
        <f>ROUND(P416*H416,2)</f>
        <v>0</v>
      </c>
      <c r="BL416" s="15" t="s">
        <v>249</v>
      </c>
      <c r="BM416" s="157" t="s">
        <v>925</v>
      </c>
    </row>
    <row r="417" spans="2:65" s="1" customFormat="1" ht="11.25">
      <c r="B417" s="30"/>
      <c r="D417" s="159" t="s">
        <v>160</v>
      </c>
      <c r="F417" s="160" t="s">
        <v>926</v>
      </c>
      <c r="I417" s="116"/>
      <c r="J417" s="116"/>
      <c r="M417" s="30"/>
      <c r="N417" s="161"/>
      <c r="X417" s="54"/>
      <c r="AT417" s="15" t="s">
        <v>160</v>
      </c>
      <c r="AU417" s="15" t="s">
        <v>86</v>
      </c>
    </row>
    <row r="418" spans="2:65" s="12" customFormat="1" ht="11.25">
      <c r="B418" s="162"/>
      <c r="D418" s="163" t="s">
        <v>167</v>
      </c>
      <c r="E418" s="164" t="s">
        <v>1</v>
      </c>
      <c r="F418" s="165" t="s">
        <v>927</v>
      </c>
      <c r="H418" s="166">
        <v>0.16303680000000001</v>
      </c>
      <c r="I418" s="167"/>
      <c r="J418" s="167"/>
      <c r="M418" s="162"/>
      <c r="N418" s="168"/>
      <c r="X418" s="169"/>
      <c r="AT418" s="164" t="s">
        <v>167</v>
      </c>
      <c r="AU418" s="164" t="s">
        <v>86</v>
      </c>
      <c r="AV418" s="12" t="s">
        <v>88</v>
      </c>
      <c r="AW418" s="12" t="s">
        <v>4</v>
      </c>
      <c r="AX418" s="12" t="s">
        <v>78</v>
      </c>
      <c r="AY418" s="164" t="s">
        <v>150</v>
      </c>
    </row>
    <row r="419" spans="2:65" s="13" customFormat="1" ht="11.25">
      <c r="B419" s="181"/>
      <c r="D419" s="163" t="s">
        <v>167</v>
      </c>
      <c r="E419" s="182" t="s">
        <v>1</v>
      </c>
      <c r="F419" s="183" t="s">
        <v>437</v>
      </c>
      <c r="H419" s="184">
        <v>0.16303680000000001</v>
      </c>
      <c r="I419" s="185"/>
      <c r="J419" s="185"/>
      <c r="M419" s="181"/>
      <c r="N419" s="186"/>
      <c r="X419" s="187"/>
      <c r="AT419" s="182" t="s">
        <v>167</v>
      </c>
      <c r="AU419" s="182" t="s">
        <v>86</v>
      </c>
      <c r="AV419" s="13" t="s">
        <v>158</v>
      </c>
      <c r="AW419" s="13" t="s">
        <v>3</v>
      </c>
      <c r="AX419" s="13" t="s">
        <v>86</v>
      </c>
      <c r="AY419" s="182" t="s">
        <v>150</v>
      </c>
    </row>
    <row r="420" spans="2:65" s="1" customFormat="1" ht="24.2" customHeight="1">
      <c r="B420" s="115"/>
      <c r="C420" s="170" t="s">
        <v>928</v>
      </c>
      <c r="D420" s="170" t="s">
        <v>231</v>
      </c>
      <c r="E420" s="171" t="s">
        <v>929</v>
      </c>
      <c r="F420" s="172" t="s">
        <v>930</v>
      </c>
      <c r="G420" s="173" t="s">
        <v>164</v>
      </c>
      <c r="H420" s="174">
        <v>0.16300000000000001</v>
      </c>
      <c r="I420" s="175"/>
      <c r="J420" s="176"/>
      <c r="K420" s="177">
        <f>ROUND(P420*H420,2)</f>
        <v>0</v>
      </c>
      <c r="L420" s="172" t="s">
        <v>307</v>
      </c>
      <c r="M420" s="178"/>
      <c r="N420" s="179" t="s">
        <v>1</v>
      </c>
      <c r="O420" s="114" t="s">
        <v>41</v>
      </c>
      <c r="P420" s="154">
        <f>I420+J420</f>
        <v>0</v>
      </c>
      <c r="Q420" s="154">
        <f>ROUND(I420*H420,2)</f>
        <v>0</v>
      </c>
      <c r="R420" s="154">
        <f>ROUND(J420*H420,2)</f>
        <v>0</v>
      </c>
      <c r="T420" s="155">
        <f>S420*H420</f>
        <v>0</v>
      </c>
      <c r="U420" s="155">
        <v>1</v>
      </c>
      <c r="V420" s="155">
        <f>U420*H420</f>
        <v>0.16300000000000001</v>
      </c>
      <c r="W420" s="155">
        <v>0</v>
      </c>
      <c r="X420" s="156">
        <f>W420*H420</f>
        <v>0</v>
      </c>
      <c r="AR420" s="157" t="s">
        <v>249</v>
      </c>
      <c r="AT420" s="157" t="s">
        <v>231</v>
      </c>
      <c r="AU420" s="157" t="s">
        <v>86</v>
      </c>
      <c r="AY420" s="15" t="s">
        <v>150</v>
      </c>
      <c r="BE420" s="158">
        <f>IF(O420="základní",K420,0)</f>
        <v>0</v>
      </c>
      <c r="BF420" s="158">
        <f>IF(O420="snížená",K420,0)</f>
        <v>0</v>
      </c>
      <c r="BG420" s="158">
        <f>IF(O420="zákl. přenesená",K420,0)</f>
        <v>0</v>
      </c>
      <c r="BH420" s="158">
        <f>IF(O420="sníž. přenesená",K420,0)</f>
        <v>0</v>
      </c>
      <c r="BI420" s="158">
        <f>IF(O420="nulová",K420,0)</f>
        <v>0</v>
      </c>
      <c r="BJ420" s="15" t="s">
        <v>86</v>
      </c>
      <c r="BK420" s="158">
        <f>ROUND(P420*H420,2)</f>
        <v>0</v>
      </c>
      <c r="BL420" s="15" t="s">
        <v>249</v>
      </c>
      <c r="BM420" s="157" t="s">
        <v>931</v>
      </c>
    </row>
    <row r="421" spans="2:65" s="1" customFormat="1" ht="19.5">
      <c r="B421" s="30"/>
      <c r="D421" s="163" t="s">
        <v>309</v>
      </c>
      <c r="F421" s="180" t="s">
        <v>932</v>
      </c>
      <c r="I421" s="116"/>
      <c r="J421" s="116"/>
      <c r="M421" s="30"/>
      <c r="N421" s="161"/>
      <c r="X421" s="54"/>
      <c r="AT421" s="15" t="s">
        <v>309</v>
      </c>
      <c r="AU421" s="15" t="s">
        <v>86</v>
      </c>
    </row>
    <row r="422" spans="2:65" s="12" customFormat="1" ht="11.25">
      <c r="B422" s="162"/>
      <c r="D422" s="163" t="s">
        <v>167</v>
      </c>
      <c r="E422" s="164" t="s">
        <v>1</v>
      </c>
      <c r="F422" s="165" t="s">
        <v>927</v>
      </c>
      <c r="H422" s="166">
        <v>0.16303680000000001</v>
      </c>
      <c r="I422" s="167"/>
      <c r="J422" s="167"/>
      <c r="M422" s="162"/>
      <c r="N422" s="168"/>
      <c r="X422" s="169"/>
      <c r="AT422" s="164" t="s">
        <v>167</v>
      </c>
      <c r="AU422" s="164" t="s">
        <v>86</v>
      </c>
      <c r="AV422" s="12" t="s">
        <v>88</v>
      </c>
      <c r="AW422" s="12" t="s">
        <v>4</v>
      </c>
      <c r="AX422" s="12" t="s">
        <v>86</v>
      </c>
      <c r="AY422" s="164" t="s">
        <v>150</v>
      </c>
    </row>
    <row r="423" spans="2:65" s="1" customFormat="1" ht="24.2" customHeight="1">
      <c r="B423" s="115"/>
      <c r="C423" s="146" t="s">
        <v>933</v>
      </c>
      <c r="D423" s="146" t="s">
        <v>153</v>
      </c>
      <c r="E423" s="147" t="s">
        <v>934</v>
      </c>
      <c r="F423" s="148" t="s">
        <v>935</v>
      </c>
      <c r="G423" s="149" t="s">
        <v>880</v>
      </c>
      <c r="H423" s="150">
        <v>149.69999999999999</v>
      </c>
      <c r="I423" s="151"/>
      <c r="J423" s="151"/>
      <c r="K423" s="152">
        <f>ROUND(P423*H423,2)</f>
        <v>0</v>
      </c>
      <c r="L423" s="148" t="s">
        <v>173</v>
      </c>
      <c r="M423" s="30"/>
      <c r="N423" s="153" t="s">
        <v>1</v>
      </c>
      <c r="O423" s="114" t="s">
        <v>41</v>
      </c>
      <c r="P423" s="154">
        <f>I423+J423</f>
        <v>0</v>
      </c>
      <c r="Q423" s="154">
        <f>ROUND(I423*H423,2)</f>
        <v>0</v>
      </c>
      <c r="R423" s="154">
        <f>ROUND(J423*H423,2)</f>
        <v>0</v>
      </c>
      <c r="T423" s="155">
        <f>S423*H423</f>
        <v>0</v>
      </c>
      <c r="U423" s="155">
        <v>0</v>
      </c>
      <c r="V423" s="155">
        <f>U423*H423</f>
        <v>0</v>
      </c>
      <c r="W423" s="155">
        <v>2.2000000000000002</v>
      </c>
      <c r="X423" s="156">
        <f>W423*H423</f>
        <v>329.34</v>
      </c>
      <c r="AR423" s="157" t="s">
        <v>174</v>
      </c>
      <c r="AT423" s="157" t="s">
        <v>153</v>
      </c>
      <c r="AU423" s="157" t="s">
        <v>86</v>
      </c>
      <c r="AY423" s="15" t="s">
        <v>150</v>
      </c>
      <c r="BE423" s="158">
        <f>IF(O423="základní",K423,0)</f>
        <v>0</v>
      </c>
      <c r="BF423" s="158">
        <f>IF(O423="snížená",K423,0)</f>
        <v>0</v>
      </c>
      <c r="BG423" s="158">
        <f>IF(O423="zákl. přenesená",K423,0)</f>
        <v>0</v>
      </c>
      <c r="BH423" s="158">
        <f>IF(O423="sníž. přenesená",K423,0)</f>
        <v>0</v>
      </c>
      <c r="BI423" s="158">
        <f>IF(O423="nulová",K423,0)</f>
        <v>0</v>
      </c>
      <c r="BJ423" s="15" t="s">
        <v>86</v>
      </c>
      <c r="BK423" s="158">
        <f>ROUND(P423*H423,2)</f>
        <v>0</v>
      </c>
      <c r="BL423" s="15" t="s">
        <v>174</v>
      </c>
      <c r="BM423" s="157" t="s">
        <v>936</v>
      </c>
    </row>
    <row r="424" spans="2:65" s="1" customFormat="1" ht="11.25">
      <c r="B424" s="30"/>
      <c r="D424" s="159" t="s">
        <v>160</v>
      </c>
      <c r="F424" s="160" t="s">
        <v>937</v>
      </c>
      <c r="I424" s="116"/>
      <c r="J424" s="116"/>
      <c r="M424" s="30"/>
      <c r="N424" s="161"/>
      <c r="X424" s="54"/>
      <c r="AT424" s="15" t="s">
        <v>160</v>
      </c>
      <c r="AU424" s="15" t="s">
        <v>86</v>
      </c>
    </row>
    <row r="425" spans="2:65" s="12" customFormat="1" ht="11.25">
      <c r="B425" s="162"/>
      <c r="D425" s="163" t="s">
        <v>167</v>
      </c>
      <c r="E425" s="164" t="s">
        <v>1</v>
      </c>
      <c r="F425" s="165" t="s">
        <v>938</v>
      </c>
      <c r="H425" s="166">
        <v>145.69999999999999</v>
      </c>
      <c r="I425" s="167"/>
      <c r="J425" s="167"/>
      <c r="M425" s="162"/>
      <c r="N425" s="168"/>
      <c r="X425" s="169"/>
      <c r="AT425" s="164" t="s">
        <v>167</v>
      </c>
      <c r="AU425" s="164" t="s">
        <v>86</v>
      </c>
      <c r="AV425" s="12" t="s">
        <v>88</v>
      </c>
      <c r="AW425" s="12" t="s">
        <v>4</v>
      </c>
      <c r="AX425" s="12" t="s">
        <v>78</v>
      </c>
      <c r="AY425" s="164" t="s">
        <v>150</v>
      </c>
    </row>
    <row r="426" spans="2:65" s="12" customFormat="1" ht="22.5">
      <c r="B426" s="162"/>
      <c r="D426" s="163" t="s">
        <v>167</v>
      </c>
      <c r="E426" s="164" t="s">
        <v>1</v>
      </c>
      <c r="F426" s="165" t="s">
        <v>884</v>
      </c>
      <c r="H426" s="166">
        <v>4</v>
      </c>
      <c r="I426" s="167"/>
      <c r="J426" s="167"/>
      <c r="M426" s="162"/>
      <c r="N426" s="168"/>
      <c r="X426" s="169"/>
      <c r="AT426" s="164" t="s">
        <v>167</v>
      </c>
      <c r="AU426" s="164" t="s">
        <v>86</v>
      </c>
      <c r="AV426" s="12" t="s">
        <v>88</v>
      </c>
      <c r="AW426" s="12" t="s">
        <v>4</v>
      </c>
      <c r="AX426" s="12" t="s">
        <v>78</v>
      </c>
      <c r="AY426" s="164" t="s">
        <v>150</v>
      </c>
    </row>
    <row r="427" spans="2:65" s="13" customFormat="1" ht="11.25">
      <c r="B427" s="181"/>
      <c r="D427" s="163" t="s">
        <v>167</v>
      </c>
      <c r="E427" s="182" t="s">
        <v>1</v>
      </c>
      <c r="F427" s="183" t="s">
        <v>437</v>
      </c>
      <c r="H427" s="184">
        <v>149.69999999999999</v>
      </c>
      <c r="I427" s="185"/>
      <c r="J427" s="185"/>
      <c r="M427" s="181"/>
      <c r="N427" s="186"/>
      <c r="X427" s="187"/>
      <c r="AT427" s="182" t="s">
        <v>167</v>
      </c>
      <c r="AU427" s="182" t="s">
        <v>86</v>
      </c>
      <c r="AV427" s="13" t="s">
        <v>158</v>
      </c>
      <c r="AW427" s="13" t="s">
        <v>4</v>
      </c>
      <c r="AX427" s="13" t="s">
        <v>86</v>
      </c>
      <c r="AY427" s="182" t="s">
        <v>150</v>
      </c>
    </row>
    <row r="428" spans="2:65" s="1" customFormat="1" ht="44.25" customHeight="1">
      <c r="B428" s="115"/>
      <c r="C428" s="146" t="s">
        <v>939</v>
      </c>
      <c r="D428" s="146" t="s">
        <v>153</v>
      </c>
      <c r="E428" s="147" t="s">
        <v>940</v>
      </c>
      <c r="F428" s="148" t="s">
        <v>941</v>
      </c>
      <c r="G428" s="149" t="s">
        <v>880</v>
      </c>
      <c r="H428" s="150">
        <v>27.9</v>
      </c>
      <c r="I428" s="151"/>
      <c r="J428" s="151"/>
      <c r="K428" s="152">
        <f>ROUND(P428*H428,2)</f>
        <v>0</v>
      </c>
      <c r="L428" s="148" t="s">
        <v>367</v>
      </c>
      <c r="M428" s="30"/>
      <c r="N428" s="153" t="s">
        <v>1</v>
      </c>
      <c r="O428" s="114" t="s">
        <v>41</v>
      </c>
      <c r="P428" s="154">
        <f>I428+J428</f>
        <v>0</v>
      </c>
      <c r="Q428" s="154">
        <f>ROUND(I428*H428,2)</f>
        <v>0</v>
      </c>
      <c r="R428" s="154">
        <f>ROUND(J428*H428,2)</f>
        <v>0</v>
      </c>
      <c r="T428" s="155">
        <f>S428*H428</f>
        <v>0</v>
      </c>
      <c r="U428" s="155">
        <v>0</v>
      </c>
      <c r="V428" s="155">
        <f>U428*H428</f>
        <v>0</v>
      </c>
      <c r="W428" s="155">
        <v>0</v>
      </c>
      <c r="X428" s="156">
        <f>W428*H428</f>
        <v>0</v>
      </c>
      <c r="AR428" s="157" t="s">
        <v>174</v>
      </c>
      <c r="AT428" s="157" t="s">
        <v>153</v>
      </c>
      <c r="AU428" s="157" t="s">
        <v>86</v>
      </c>
      <c r="AY428" s="15" t="s">
        <v>150</v>
      </c>
      <c r="BE428" s="158">
        <f>IF(O428="základní",K428,0)</f>
        <v>0</v>
      </c>
      <c r="BF428" s="158">
        <f>IF(O428="snížená",K428,0)</f>
        <v>0</v>
      </c>
      <c r="BG428" s="158">
        <f>IF(O428="zákl. přenesená",K428,0)</f>
        <v>0</v>
      </c>
      <c r="BH428" s="158">
        <f>IF(O428="sníž. přenesená",K428,0)</f>
        <v>0</v>
      </c>
      <c r="BI428" s="158">
        <f>IF(O428="nulová",K428,0)</f>
        <v>0</v>
      </c>
      <c r="BJ428" s="15" t="s">
        <v>86</v>
      </c>
      <c r="BK428" s="158">
        <f>ROUND(P428*H428,2)</f>
        <v>0</v>
      </c>
      <c r="BL428" s="15" t="s">
        <v>174</v>
      </c>
      <c r="BM428" s="157" t="s">
        <v>942</v>
      </c>
    </row>
    <row r="429" spans="2:65" s="1" customFormat="1" ht="11.25">
      <c r="B429" s="30"/>
      <c r="D429" s="159" t="s">
        <v>160</v>
      </c>
      <c r="F429" s="160" t="s">
        <v>943</v>
      </c>
      <c r="I429" s="116"/>
      <c r="J429" s="116"/>
      <c r="M429" s="30"/>
      <c r="N429" s="161"/>
      <c r="X429" s="54"/>
      <c r="AT429" s="15" t="s">
        <v>160</v>
      </c>
      <c r="AU429" s="15" t="s">
        <v>86</v>
      </c>
    </row>
    <row r="430" spans="2:65" s="12" customFormat="1" ht="11.25">
      <c r="B430" s="162"/>
      <c r="D430" s="163" t="s">
        <v>167</v>
      </c>
      <c r="E430" s="164" t="s">
        <v>1</v>
      </c>
      <c r="F430" s="165" t="s">
        <v>944</v>
      </c>
      <c r="H430" s="166">
        <v>27.9</v>
      </c>
      <c r="I430" s="167"/>
      <c r="J430" s="167"/>
      <c r="M430" s="162"/>
      <c r="N430" s="168"/>
      <c r="X430" s="169"/>
      <c r="AT430" s="164" t="s">
        <v>167</v>
      </c>
      <c r="AU430" s="164" t="s">
        <v>86</v>
      </c>
      <c r="AV430" s="12" t="s">
        <v>88</v>
      </c>
      <c r="AW430" s="12" t="s">
        <v>4</v>
      </c>
      <c r="AX430" s="12" t="s">
        <v>86</v>
      </c>
      <c r="AY430" s="164" t="s">
        <v>150</v>
      </c>
    </row>
    <row r="431" spans="2:65" s="1" customFormat="1" ht="24.2" customHeight="1">
      <c r="B431" s="115"/>
      <c r="C431" s="146" t="s">
        <v>945</v>
      </c>
      <c r="D431" s="146" t="s">
        <v>153</v>
      </c>
      <c r="E431" s="147" t="s">
        <v>946</v>
      </c>
      <c r="F431" s="148" t="s">
        <v>947</v>
      </c>
      <c r="G431" s="149" t="s">
        <v>164</v>
      </c>
      <c r="H431" s="150">
        <v>320.54000000000002</v>
      </c>
      <c r="I431" s="151"/>
      <c r="J431" s="151"/>
      <c r="K431" s="152">
        <f>ROUND(P431*H431,2)</f>
        <v>0</v>
      </c>
      <c r="L431" s="148" t="s">
        <v>307</v>
      </c>
      <c r="M431" s="30"/>
      <c r="N431" s="153" t="s">
        <v>1</v>
      </c>
      <c r="O431" s="114" t="s">
        <v>41</v>
      </c>
      <c r="P431" s="154">
        <f>I431+J431</f>
        <v>0</v>
      </c>
      <c r="Q431" s="154">
        <f>ROUND(I431*H431,2)</f>
        <v>0</v>
      </c>
      <c r="R431" s="154">
        <f>ROUND(J431*H431,2)</f>
        <v>0</v>
      </c>
      <c r="T431" s="155">
        <f>S431*H431</f>
        <v>0</v>
      </c>
      <c r="U431" s="155">
        <v>0</v>
      </c>
      <c r="V431" s="155">
        <f>U431*H431</f>
        <v>0</v>
      </c>
      <c r="W431" s="155">
        <v>0</v>
      </c>
      <c r="X431" s="156">
        <f>W431*H431</f>
        <v>0</v>
      </c>
      <c r="AR431" s="157" t="s">
        <v>174</v>
      </c>
      <c r="AT431" s="157" t="s">
        <v>153</v>
      </c>
      <c r="AU431" s="157" t="s">
        <v>86</v>
      </c>
      <c r="AY431" s="15" t="s">
        <v>150</v>
      </c>
      <c r="BE431" s="158">
        <f>IF(O431="základní",K431,0)</f>
        <v>0</v>
      </c>
      <c r="BF431" s="158">
        <f>IF(O431="snížená",K431,0)</f>
        <v>0</v>
      </c>
      <c r="BG431" s="158">
        <f>IF(O431="zákl. přenesená",K431,0)</f>
        <v>0</v>
      </c>
      <c r="BH431" s="158">
        <f>IF(O431="sníž. přenesená",K431,0)</f>
        <v>0</v>
      </c>
      <c r="BI431" s="158">
        <f>IF(O431="nulová",K431,0)</f>
        <v>0</v>
      </c>
      <c r="BJ431" s="15" t="s">
        <v>86</v>
      </c>
      <c r="BK431" s="158">
        <f>ROUND(P431*H431,2)</f>
        <v>0</v>
      </c>
      <c r="BL431" s="15" t="s">
        <v>174</v>
      </c>
      <c r="BM431" s="157" t="s">
        <v>948</v>
      </c>
    </row>
    <row r="432" spans="2:65" s="1" customFormat="1" ht="11.25">
      <c r="B432" s="30"/>
      <c r="D432" s="159" t="s">
        <v>160</v>
      </c>
      <c r="F432" s="160" t="s">
        <v>949</v>
      </c>
      <c r="I432" s="116"/>
      <c r="J432" s="116"/>
      <c r="M432" s="30"/>
      <c r="N432" s="161"/>
      <c r="X432" s="54"/>
      <c r="AT432" s="15" t="s">
        <v>160</v>
      </c>
      <c r="AU432" s="15" t="s">
        <v>86</v>
      </c>
    </row>
    <row r="433" spans="2:65" s="12" customFormat="1" ht="11.25">
      <c r="B433" s="162"/>
      <c r="D433" s="163" t="s">
        <v>167</v>
      </c>
      <c r="E433" s="164" t="s">
        <v>1</v>
      </c>
      <c r="F433" s="165" t="s">
        <v>950</v>
      </c>
      <c r="H433" s="166">
        <v>320.54000000000002</v>
      </c>
      <c r="I433" s="167"/>
      <c r="J433" s="167"/>
      <c r="M433" s="162"/>
      <c r="N433" s="168"/>
      <c r="X433" s="169"/>
      <c r="AT433" s="164" t="s">
        <v>167</v>
      </c>
      <c r="AU433" s="164" t="s">
        <v>86</v>
      </c>
      <c r="AV433" s="12" t="s">
        <v>88</v>
      </c>
      <c r="AW433" s="12" t="s">
        <v>4</v>
      </c>
      <c r="AX433" s="12" t="s">
        <v>78</v>
      </c>
      <c r="AY433" s="164" t="s">
        <v>150</v>
      </c>
    </row>
    <row r="434" spans="2:65" s="13" customFormat="1" ht="11.25">
      <c r="B434" s="181"/>
      <c r="D434" s="163" t="s">
        <v>167</v>
      </c>
      <c r="E434" s="182" t="s">
        <v>1</v>
      </c>
      <c r="F434" s="183" t="s">
        <v>437</v>
      </c>
      <c r="H434" s="184">
        <v>320.54000000000002</v>
      </c>
      <c r="I434" s="185"/>
      <c r="J434" s="185"/>
      <c r="M434" s="181"/>
      <c r="N434" s="186"/>
      <c r="X434" s="187"/>
      <c r="AT434" s="182" t="s">
        <v>167</v>
      </c>
      <c r="AU434" s="182" t="s">
        <v>86</v>
      </c>
      <c r="AV434" s="13" t="s">
        <v>158</v>
      </c>
      <c r="AW434" s="13" t="s">
        <v>4</v>
      </c>
      <c r="AX434" s="13" t="s">
        <v>86</v>
      </c>
      <c r="AY434" s="182" t="s">
        <v>150</v>
      </c>
    </row>
    <row r="435" spans="2:65" s="1" customFormat="1" ht="55.5" customHeight="1">
      <c r="B435" s="115"/>
      <c r="C435" s="146" t="s">
        <v>951</v>
      </c>
      <c r="D435" s="146" t="s">
        <v>153</v>
      </c>
      <c r="E435" s="147" t="s">
        <v>952</v>
      </c>
      <c r="F435" s="148" t="s">
        <v>953</v>
      </c>
      <c r="G435" s="149" t="s">
        <v>880</v>
      </c>
      <c r="H435" s="150">
        <v>279</v>
      </c>
      <c r="I435" s="151"/>
      <c r="J435" s="151"/>
      <c r="K435" s="152">
        <f>ROUND(P435*H435,2)</f>
        <v>0</v>
      </c>
      <c r="L435" s="148" t="s">
        <v>367</v>
      </c>
      <c r="M435" s="30"/>
      <c r="N435" s="153" t="s">
        <v>1</v>
      </c>
      <c r="O435" s="114" t="s">
        <v>41</v>
      </c>
      <c r="P435" s="154">
        <f>I435+J435</f>
        <v>0</v>
      </c>
      <c r="Q435" s="154">
        <f>ROUND(I435*H435,2)</f>
        <v>0</v>
      </c>
      <c r="R435" s="154">
        <f>ROUND(J435*H435,2)</f>
        <v>0</v>
      </c>
      <c r="T435" s="155">
        <f>S435*H435</f>
        <v>0</v>
      </c>
      <c r="U435" s="155">
        <v>0</v>
      </c>
      <c r="V435" s="155">
        <f>U435*H435</f>
        <v>0</v>
      </c>
      <c r="W435" s="155">
        <v>0</v>
      </c>
      <c r="X435" s="156">
        <f>W435*H435</f>
        <v>0</v>
      </c>
      <c r="AR435" s="157" t="s">
        <v>174</v>
      </c>
      <c r="AT435" s="157" t="s">
        <v>153</v>
      </c>
      <c r="AU435" s="157" t="s">
        <v>86</v>
      </c>
      <c r="AY435" s="15" t="s">
        <v>150</v>
      </c>
      <c r="BE435" s="158">
        <f>IF(O435="základní",K435,0)</f>
        <v>0</v>
      </c>
      <c r="BF435" s="158">
        <f>IF(O435="snížená",K435,0)</f>
        <v>0</v>
      </c>
      <c r="BG435" s="158">
        <f>IF(O435="zákl. přenesená",K435,0)</f>
        <v>0</v>
      </c>
      <c r="BH435" s="158">
        <f>IF(O435="sníž. přenesená",K435,0)</f>
        <v>0</v>
      </c>
      <c r="BI435" s="158">
        <f>IF(O435="nulová",K435,0)</f>
        <v>0</v>
      </c>
      <c r="BJ435" s="15" t="s">
        <v>86</v>
      </c>
      <c r="BK435" s="158">
        <f>ROUND(P435*H435,2)</f>
        <v>0</v>
      </c>
      <c r="BL435" s="15" t="s">
        <v>174</v>
      </c>
      <c r="BM435" s="157" t="s">
        <v>954</v>
      </c>
    </row>
    <row r="436" spans="2:65" s="1" customFormat="1" ht="11.25">
      <c r="B436" s="30"/>
      <c r="D436" s="159" t="s">
        <v>160</v>
      </c>
      <c r="F436" s="160" t="s">
        <v>955</v>
      </c>
      <c r="I436" s="116"/>
      <c r="J436" s="116"/>
      <c r="M436" s="30"/>
      <c r="N436" s="161"/>
      <c r="X436" s="54"/>
      <c r="AT436" s="15" t="s">
        <v>160</v>
      </c>
      <c r="AU436" s="15" t="s">
        <v>86</v>
      </c>
    </row>
    <row r="437" spans="2:65" s="12" customFormat="1" ht="11.25">
      <c r="B437" s="162"/>
      <c r="D437" s="163" t="s">
        <v>167</v>
      </c>
      <c r="E437" s="164" t="s">
        <v>1</v>
      </c>
      <c r="F437" s="165" t="s">
        <v>944</v>
      </c>
      <c r="H437" s="166">
        <v>27.9</v>
      </c>
      <c r="I437" s="167"/>
      <c r="J437" s="167"/>
      <c r="M437" s="162"/>
      <c r="N437" s="168"/>
      <c r="X437" s="169"/>
      <c r="AT437" s="164" t="s">
        <v>167</v>
      </c>
      <c r="AU437" s="164" t="s">
        <v>86</v>
      </c>
      <c r="AV437" s="12" t="s">
        <v>88</v>
      </c>
      <c r="AW437" s="12" t="s">
        <v>4</v>
      </c>
      <c r="AX437" s="12" t="s">
        <v>86</v>
      </c>
      <c r="AY437" s="164" t="s">
        <v>150</v>
      </c>
    </row>
    <row r="438" spans="2:65" s="12" customFormat="1" ht="11.25">
      <c r="B438" s="162"/>
      <c r="D438" s="163" t="s">
        <v>167</v>
      </c>
      <c r="F438" s="165" t="s">
        <v>956</v>
      </c>
      <c r="H438" s="166">
        <v>279</v>
      </c>
      <c r="I438" s="167"/>
      <c r="J438" s="167"/>
      <c r="M438" s="162"/>
      <c r="N438" s="168"/>
      <c r="X438" s="169"/>
      <c r="AT438" s="164" t="s">
        <v>167</v>
      </c>
      <c r="AU438" s="164" t="s">
        <v>86</v>
      </c>
      <c r="AV438" s="12" t="s">
        <v>88</v>
      </c>
      <c r="AW438" s="12" t="s">
        <v>3</v>
      </c>
      <c r="AX438" s="12" t="s">
        <v>86</v>
      </c>
      <c r="AY438" s="164" t="s">
        <v>150</v>
      </c>
    </row>
    <row r="439" spans="2:65" s="1" customFormat="1" ht="37.9" customHeight="1">
      <c r="B439" s="115"/>
      <c r="C439" s="146" t="s">
        <v>957</v>
      </c>
      <c r="D439" s="146" t="s">
        <v>153</v>
      </c>
      <c r="E439" s="147" t="s">
        <v>958</v>
      </c>
      <c r="F439" s="148" t="s">
        <v>959</v>
      </c>
      <c r="G439" s="149" t="s">
        <v>164</v>
      </c>
      <c r="H439" s="150">
        <v>1923.24</v>
      </c>
      <c r="I439" s="151"/>
      <c r="J439" s="151"/>
      <c r="K439" s="152">
        <f>ROUND(P439*H439,2)</f>
        <v>0</v>
      </c>
      <c r="L439" s="148" t="s">
        <v>307</v>
      </c>
      <c r="M439" s="30"/>
      <c r="N439" s="153" t="s">
        <v>1</v>
      </c>
      <c r="O439" s="114" t="s">
        <v>41</v>
      </c>
      <c r="P439" s="154">
        <f>I439+J439</f>
        <v>0</v>
      </c>
      <c r="Q439" s="154">
        <f>ROUND(I439*H439,2)</f>
        <v>0</v>
      </c>
      <c r="R439" s="154">
        <f>ROUND(J439*H439,2)</f>
        <v>0</v>
      </c>
      <c r="T439" s="155">
        <f>S439*H439</f>
        <v>0</v>
      </c>
      <c r="U439" s="155">
        <v>0</v>
      </c>
      <c r="V439" s="155">
        <f>U439*H439</f>
        <v>0</v>
      </c>
      <c r="W439" s="155">
        <v>0</v>
      </c>
      <c r="X439" s="156">
        <f>W439*H439</f>
        <v>0</v>
      </c>
      <c r="AR439" s="157" t="s">
        <v>174</v>
      </c>
      <c r="AT439" s="157" t="s">
        <v>153</v>
      </c>
      <c r="AU439" s="157" t="s">
        <v>86</v>
      </c>
      <c r="AY439" s="15" t="s">
        <v>150</v>
      </c>
      <c r="BE439" s="158">
        <f>IF(O439="základní",K439,0)</f>
        <v>0</v>
      </c>
      <c r="BF439" s="158">
        <f>IF(O439="snížená",K439,0)</f>
        <v>0</v>
      </c>
      <c r="BG439" s="158">
        <f>IF(O439="zákl. přenesená",K439,0)</f>
        <v>0</v>
      </c>
      <c r="BH439" s="158">
        <f>IF(O439="sníž. přenesená",K439,0)</f>
        <v>0</v>
      </c>
      <c r="BI439" s="158">
        <f>IF(O439="nulová",K439,0)</f>
        <v>0</v>
      </c>
      <c r="BJ439" s="15" t="s">
        <v>86</v>
      </c>
      <c r="BK439" s="158">
        <f>ROUND(P439*H439,2)</f>
        <v>0</v>
      </c>
      <c r="BL439" s="15" t="s">
        <v>174</v>
      </c>
      <c r="BM439" s="157" t="s">
        <v>960</v>
      </c>
    </row>
    <row r="440" spans="2:65" s="1" customFormat="1" ht="11.25">
      <c r="B440" s="30"/>
      <c r="D440" s="159" t="s">
        <v>160</v>
      </c>
      <c r="F440" s="160" t="s">
        <v>961</v>
      </c>
      <c r="I440" s="116"/>
      <c r="J440" s="116"/>
      <c r="M440" s="30"/>
      <c r="N440" s="161"/>
      <c r="X440" s="54"/>
      <c r="AT440" s="15" t="s">
        <v>160</v>
      </c>
      <c r="AU440" s="15" t="s">
        <v>86</v>
      </c>
    </row>
    <row r="441" spans="2:65" s="12" customFormat="1" ht="11.25">
      <c r="B441" s="162"/>
      <c r="D441" s="163" t="s">
        <v>167</v>
      </c>
      <c r="E441" s="164" t="s">
        <v>1</v>
      </c>
      <c r="F441" s="165" t="s">
        <v>950</v>
      </c>
      <c r="H441" s="166">
        <v>320.54000000000002</v>
      </c>
      <c r="I441" s="167"/>
      <c r="J441" s="167"/>
      <c r="M441" s="162"/>
      <c r="N441" s="168"/>
      <c r="X441" s="169"/>
      <c r="AT441" s="164" t="s">
        <v>167</v>
      </c>
      <c r="AU441" s="164" t="s">
        <v>86</v>
      </c>
      <c r="AV441" s="12" t="s">
        <v>88</v>
      </c>
      <c r="AW441" s="12" t="s">
        <v>4</v>
      </c>
      <c r="AX441" s="12" t="s">
        <v>78</v>
      </c>
      <c r="AY441" s="164" t="s">
        <v>150</v>
      </c>
    </row>
    <row r="442" spans="2:65" s="13" customFormat="1" ht="11.25">
      <c r="B442" s="181"/>
      <c r="D442" s="163" t="s">
        <v>167</v>
      </c>
      <c r="E442" s="182" t="s">
        <v>1</v>
      </c>
      <c r="F442" s="183" t="s">
        <v>437</v>
      </c>
      <c r="H442" s="184">
        <v>320.54000000000002</v>
      </c>
      <c r="I442" s="185"/>
      <c r="J442" s="185"/>
      <c r="M442" s="181"/>
      <c r="N442" s="186"/>
      <c r="X442" s="187"/>
      <c r="AT442" s="182" t="s">
        <v>167</v>
      </c>
      <c r="AU442" s="182" t="s">
        <v>86</v>
      </c>
      <c r="AV442" s="13" t="s">
        <v>158</v>
      </c>
      <c r="AW442" s="13" t="s">
        <v>4</v>
      </c>
      <c r="AX442" s="13" t="s">
        <v>86</v>
      </c>
      <c r="AY442" s="182" t="s">
        <v>150</v>
      </c>
    </row>
    <row r="443" spans="2:65" s="12" customFormat="1" ht="11.25">
      <c r="B443" s="162"/>
      <c r="D443" s="163" t="s">
        <v>167</v>
      </c>
      <c r="F443" s="165" t="s">
        <v>962</v>
      </c>
      <c r="H443" s="166">
        <v>1923.24</v>
      </c>
      <c r="I443" s="167"/>
      <c r="J443" s="167"/>
      <c r="M443" s="162"/>
      <c r="N443" s="168"/>
      <c r="X443" s="169"/>
      <c r="AT443" s="164" t="s">
        <v>167</v>
      </c>
      <c r="AU443" s="164" t="s">
        <v>86</v>
      </c>
      <c r="AV443" s="12" t="s">
        <v>88</v>
      </c>
      <c r="AW443" s="12" t="s">
        <v>3</v>
      </c>
      <c r="AX443" s="12" t="s">
        <v>86</v>
      </c>
      <c r="AY443" s="164" t="s">
        <v>150</v>
      </c>
    </row>
    <row r="444" spans="2:65" s="1" customFormat="1" ht="44.25" customHeight="1">
      <c r="B444" s="115"/>
      <c r="C444" s="146" t="s">
        <v>963</v>
      </c>
      <c r="D444" s="146" t="s">
        <v>153</v>
      </c>
      <c r="E444" s="147" t="s">
        <v>964</v>
      </c>
      <c r="F444" s="148" t="s">
        <v>965</v>
      </c>
      <c r="G444" s="149" t="s">
        <v>164</v>
      </c>
      <c r="H444" s="150">
        <v>320.54000000000002</v>
      </c>
      <c r="I444" s="151"/>
      <c r="J444" s="151"/>
      <c r="K444" s="152">
        <f>ROUND(P444*H444,2)</f>
        <v>0</v>
      </c>
      <c r="L444" s="148" t="s">
        <v>367</v>
      </c>
      <c r="M444" s="30"/>
      <c r="N444" s="153" t="s">
        <v>1</v>
      </c>
      <c r="O444" s="114" t="s">
        <v>41</v>
      </c>
      <c r="P444" s="154">
        <f>I444+J444</f>
        <v>0</v>
      </c>
      <c r="Q444" s="154">
        <f>ROUND(I444*H444,2)</f>
        <v>0</v>
      </c>
      <c r="R444" s="154">
        <f>ROUND(J444*H444,2)</f>
        <v>0</v>
      </c>
      <c r="T444" s="155">
        <f>S444*H444</f>
        <v>0</v>
      </c>
      <c r="U444" s="155">
        <v>0</v>
      </c>
      <c r="V444" s="155">
        <f>U444*H444</f>
        <v>0</v>
      </c>
      <c r="W444" s="155">
        <v>0</v>
      </c>
      <c r="X444" s="156">
        <f>W444*H444</f>
        <v>0</v>
      </c>
      <c r="AR444" s="157" t="s">
        <v>174</v>
      </c>
      <c r="AT444" s="157" t="s">
        <v>153</v>
      </c>
      <c r="AU444" s="157" t="s">
        <v>86</v>
      </c>
      <c r="AY444" s="15" t="s">
        <v>150</v>
      </c>
      <c r="BE444" s="158">
        <f>IF(O444="základní",K444,0)</f>
        <v>0</v>
      </c>
      <c r="BF444" s="158">
        <f>IF(O444="snížená",K444,0)</f>
        <v>0</v>
      </c>
      <c r="BG444" s="158">
        <f>IF(O444="zákl. přenesená",K444,0)</f>
        <v>0</v>
      </c>
      <c r="BH444" s="158">
        <f>IF(O444="sníž. přenesená",K444,0)</f>
        <v>0</v>
      </c>
      <c r="BI444" s="158">
        <f>IF(O444="nulová",K444,0)</f>
        <v>0</v>
      </c>
      <c r="BJ444" s="15" t="s">
        <v>86</v>
      </c>
      <c r="BK444" s="158">
        <f>ROUND(P444*H444,2)</f>
        <v>0</v>
      </c>
      <c r="BL444" s="15" t="s">
        <v>174</v>
      </c>
      <c r="BM444" s="157" t="s">
        <v>966</v>
      </c>
    </row>
    <row r="445" spans="2:65" s="1" customFormat="1" ht="11.25">
      <c r="B445" s="30"/>
      <c r="D445" s="159" t="s">
        <v>160</v>
      </c>
      <c r="F445" s="160" t="s">
        <v>967</v>
      </c>
      <c r="I445" s="116"/>
      <c r="J445" s="116"/>
      <c r="M445" s="30"/>
      <c r="N445" s="161"/>
      <c r="X445" s="54"/>
      <c r="AT445" s="15" t="s">
        <v>160</v>
      </c>
      <c r="AU445" s="15" t="s">
        <v>86</v>
      </c>
    </row>
    <row r="446" spans="2:65" s="12" customFormat="1" ht="11.25">
      <c r="B446" s="162"/>
      <c r="D446" s="163" t="s">
        <v>167</v>
      </c>
      <c r="E446" s="164" t="s">
        <v>1</v>
      </c>
      <c r="F446" s="165" t="s">
        <v>950</v>
      </c>
      <c r="H446" s="166">
        <v>320.54000000000002</v>
      </c>
      <c r="I446" s="167"/>
      <c r="J446" s="167"/>
      <c r="M446" s="162"/>
      <c r="N446" s="168"/>
      <c r="X446" s="169"/>
      <c r="AT446" s="164" t="s">
        <v>167</v>
      </c>
      <c r="AU446" s="164" t="s">
        <v>86</v>
      </c>
      <c r="AV446" s="12" t="s">
        <v>88</v>
      </c>
      <c r="AW446" s="12" t="s">
        <v>4</v>
      </c>
      <c r="AX446" s="12" t="s">
        <v>78</v>
      </c>
      <c r="AY446" s="164" t="s">
        <v>150</v>
      </c>
    </row>
    <row r="447" spans="2:65" s="13" customFormat="1" ht="11.25">
      <c r="B447" s="181"/>
      <c r="D447" s="163" t="s">
        <v>167</v>
      </c>
      <c r="E447" s="182" t="s">
        <v>1</v>
      </c>
      <c r="F447" s="183" t="s">
        <v>437</v>
      </c>
      <c r="H447" s="184">
        <v>320.54000000000002</v>
      </c>
      <c r="I447" s="185"/>
      <c r="J447" s="185"/>
      <c r="M447" s="181"/>
      <c r="N447" s="186"/>
      <c r="X447" s="187"/>
      <c r="AT447" s="182" t="s">
        <v>167</v>
      </c>
      <c r="AU447" s="182" t="s">
        <v>86</v>
      </c>
      <c r="AV447" s="13" t="s">
        <v>158</v>
      </c>
      <c r="AW447" s="13" t="s">
        <v>4</v>
      </c>
      <c r="AX447" s="13" t="s">
        <v>86</v>
      </c>
      <c r="AY447" s="182" t="s">
        <v>150</v>
      </c>
    </row>
    <row r="448" spans="2:65" s="1" customFormat="1" ht="44.25" customHeight="1">
      <c r="B448" s="115"/>
      <c r="C448" s="146" t="s">
        <v>968</v>
      </c>
      <c r="D448" s="146" t="s">
        <v>153</v>
      </c>
      <c r="E448" s="147" t="s">
        <v>969</v>
      </c>
      <c r="F448" s="148" t="s">
        <v>970</v>
      </c>
      <c r="G448" s="149" t="s">
        <v>164</v>
      </c>
      <c r="H448" s="150">
        <v>47.43</v>
      </c>
      <c r="I448" s="151"/>
      <c r="J448" s="151"/>
      <c r="K448" s="152">
        <f>ROUND(P448*H448,2)</f>
        <v>0</v>
      </c>
      <c r="L448" s="148" t="s">
        <v>367</v>
      </c>
      <c r="M448" s="30"/>
      <c r="N448" s="153" t="s">
        <v>1</v>
      </c>
      <c r="O448" s="114" t="s">
        <v>41</v>
      </c>
      <c r="P448" s="154">
        <f>I448+J448</f>
        <v>0</v>
      </c>
      <c r="Q448" s="154">
        <f>ROUND(I448*H448,2)</f>
        <v>0</v>
      </c>
      <c r="R448" s="154">
        <f>ROUND(J448*H448,2)</f>
        <v>0</v>
      </c>
      <c r="T448" s="155">
        <f>S448*H448</f>
        <v>0</v>
      </c>
      <c r="U448" s="155">
        <v>0</v>
      </c>
      <c r="V448" s="155">
        <f>U448*H448</f>
        <v>0</v>
      </c>
      <c r="W448" s="155">
        <v>0</v>
      </c>
      <c r="X448" s="156">
        <f>W448*H448</f>
        <v>0</v>
      </c>
      <c r="AR448" s="157" t="s">
        <v>174</v>
      </c>
      <c r="AT448" s="157" t="s">
        <v>153</v>
      </c>
      <c r="AU448" s="157" t="s">
        <v>86</v>
      </c>
      <c r="AY448" s="15" t="s">
        <v>150</v>
      </c>
      <c r="BE448" s="158">
        <f>IF(O448="základní",K448,0)</f>
        <v>0</v>
      </c>
      <c r="BF448" s="158">
        <f>IF(O448="snížená",K448,0)</f>
        <v>0</v>
      </c>
      <c r="BG448" s="158">
        <f>IF(O448="zákl. přenesená",K448,0)</f>
        <v>0</v>
      </c>
      <c r="BH448" s="158">
        <f>IF(O448="sníž. přenesená",K448,0)</f>
        <v>0</v>
      </c>
      <c r="BI448" s="158">
        <f>IF(O448="nulová",K448,0)</f>
        <v>0</v>
      </c>
      <c r="BJ448" s="15" t="s">
        <v>86</v>
      </c>
      <c r="BK448" s="158">
        <f>ROUND(P448*H448,2)</f>
        <v>0</v>
      </c>
      <c r="BL448" s="15" t="s">
        <v>174</v>
      </c>
      <c r="BM448" s="157" t="s">
        <v>971</v>
      </c>
    </row>
    <row r="449" spans="2:65" s="1" customFormat="1" ht="11.25">
      <c r="B449" s="30"/>
      <c r="D449" s="159" t="s">
        <v>160</v>
      </c>
      <c r="F449" s="160" t="s">
        <v>972</v>
      </c>
      <c r="I449" s="116"/>
      <c r="J449" s="116"/>
      <c r="M449" s="30"/>
      <c r="N449" s="161"/>
      <c r="X449" s="54"/>
      <c r="AT449" s="15" t="s">
        <v>160</v>
      </c>
      <c r="AU449" s="15" t="s">
        <v>86</v>
      </c>
    </row>
    <row r="450" spans="2:65" s="12" customFormat="1" ht="11.25">
      <c r="B450" s="162"/>
      <c r="D450" s="163" t="s">
        <v>167</v>
      </c>
      <c r="E450" s="164" t="s">
        <v>1</v>
      </c>
      <c r="F450" s="165" t="s">
        <v>973</v>
      </c>
      <c r="H450" s="166">
        <v>47.43</v>
      </c>
      <c r="I450" s="167"/>
      <c r="J450" s="167"/>
      <c r="M450" s="162"/>
      <c r="N450" s="168"/>
      <c r="X450" s="169"/>
      <c r="AT450" s="164" t="s">
        <v>167</v>
      </c>
      <c r="AU450" s="164" t="s">
        <v>86</v>
      </c>
      <c r="AV450" s="12" t="s">
        <v>88</v>
      </c>
      <c r="AW450" s="12" t="s">
        <v>4</v>
      </c>
      <c r="AX450" s="12" t="s">
        <v>86</v>
      </c>
      <c r="AY450" s="164" t="s">
        <v>150</v>
      </c>
    </row>
    <row r="451" spans="2:65" s="1" customFormat="1" ht="24.2" customHeight="1">
      <c r="B451" s="115"/>
      <c r="C451" s="146" t="s">
        <v>974</v>
      </c>
      <c r="D451" s="146" t="s">
        <v>153</v>
      </c>
      <c r="E451" s="147" t="s">
        <v>975</v>
      </c>
      <c r="F451" s="148" t="s">
        <v>976</v>
      </c>
      <c r="G451" s="149" t="s">
        <v>164</v>
      </c>
      <c r="H451" s="150">
        <v>444.56</v>
      </c>
      <c r="I451" s="151"/>
      <c r="J451" s="151"/>
      <c r="K451" s="152">
        <f>ROUND(P451*H451,2)</f>
        <v>0</v>
      </c>
      <c r="L451" s="148" t="s">
        <v>307</v>
      </c>
      <c r="M451" s="30"/>
      <c r="N451" s="153" t="s">
        <v>1</v>
      </c>
      <c r="O451" s="114" t="s">
        <v>41</v>
      </c>
      <c r="P451" s="154">
        <f>I451+J451</f>
        <v>0</v>
      </c>
      <c r="Q451" s="154">
        <f>ROUND(I451*H451,2)</f>
        <v>0</v>
      </c>
      <c r="R451" s="154">
        <f>ROUND(J451*H451,2)</f>
        <v>0</v>
      </c>
      <c r="T451" s="155">
        <f>S451*H451</f>
        <v>0</v>
      </c>
      <c r="U451" s="155">
        <v>0</v>
      </c>
      <c r="V451" s="155">
        <f>U451*H451</f>
        <v>0</v>
      </c>
      <c r="W451" s="155">
        <v>0</v>
      </c>
      <c r="X451" s="156">
        <f>W451*H451</f>
        <v>0</v>
      </c>
      <c r="AR451" s="157" t="s">
        <v>174</v>
      </c>
      <c r="AT451" s="157" t="s">
        <v>153</v>
      </c>
      <c r="AU451" s="157" t="s">
        <v>86</v>
      </c>
      <c r="AY451" s="15" t="s">
        <v>150</v>
      </c>
      <c r="BE451" s="158">
        <f>IF(O451="základní",K451,0)</f>
        <v>0</v>
      </c>
      <c r="BF451" s="158">
        <f>IF(O451="snížená",K451,0)</f>
        <v>0</v>
      </c>
      <c r="BG451" s="158">
        <f>IF(O451="zákl. přenesená",K451,0)</f>
        <v>0</v>
      </c>
      <c r="BH451" s="158">
        <f>IF(O451="sníž. přenesená",K451,0)</f>
        <v>0</v>
      </c>
      <c r="BI451" s="158">
        <f>IF(O451="nulová",K451,0)</f>
        <v>0</v>
      </c>
      <c r="BJ451" s="15" t="s">
        <v>86</v>
      </c>
      <c r="BK451" s="158">
        <f>ROUND(P451*H451,2)</f>
        <v>0</v>
      </c>
      <c r="BL451" s="15" t="s">
        <v>174</v>
      </c>
      <c r="BM451" s="157" t="s">
        <v>977</v>
      </c>
    </row>
    <row r="452" spans="2:65" s="1" customFormat="1" ht="11.25">
      <c r="B452" s="30"/>
      <c r="D452" s="159" t="s">
        <v>160</v>
      </c>
      <c r="F452" s="160" t="s">
        <v>978</v>
      </c>
      <c r="I452" s="116"/>
      <c r="J452" s="116"/>
      <c r="M452" s="30"/>
      <c r="N452" s="161"/>
      <c r="X452" s="54"/>
      <c r="AT452" s="15" t="s">
        <v>160</v>
      </c>
      <c r="AU452" s="15" t="s">
        <v>86</v>
      </c>
    </row>
    <row r="453" spans="2:65" s="12" customFormat="1" ht="11.25">
      <c r="B453" s="162"/>
      <c r="D453" s="163" t="s">
        <v>167</v>
      </c>
      <c r="E453" s="164" t="s">
        <v>1</v>
      </c>
      <c r="F453" s="165" t="s">
        <v>979</v>
      </c>
      <c r="H453" s="166">
        <v>444.56</v>
      </c>
      <c r="I453" s="167"/>
      <c r="J453" s="167"/>
      <c r="M453" s="162"/>
      <c r="N453" s="168"/>
      <c r="X453" s="169"/>
      <c r="AT453" s="164" t="s">
        <v>167</v>
      </c>
      <c r="AU453" s="164" t="s">
        <v>86</v>
      </c>
      <c r="AV453" s="12" t="s">
        <v>88</v>
      </c>
      <c r="AW453" s="12" t="s">
        <v>4</v>
      </c>
      <c r="AX453" s="12" t="s">
        <v>86</v>
      </c>
      <c r="AY453" s="164" t="s">
        <v>150</v>
      </c>
    </row>
    <row r="454" spans="2:65" s="1" customFormat="1" ht="55.5" customHeight="1">
      <c r="B454" s="115"/>
      <c r="C454" s="146" t="s">
        <v>980</v>
      </c>
      <c r="D454" s="146" t="s">
        <v>153</v>
      </c>
      <c r="E454" s="147" t="s">
        <v>981</v>
      </c>
      <c r="F454" s="148" t="s">
        <v>982</v>
      </c>
      <c r="G454" s="149" t="s">
        <v>164</v>
      </c>
      <c r="H454" s="150">
        <v>8446.64</v>
      </c>
      <c r="I454" s="151"/>
      <c r="J454" s="151"/>
      <c r="K454" s="152">
        <f>ROUND(P454*H454,2)</f>
        <v>0</v>
      </c>
      <c r="L454" s="148" t="s">
        <v>367</v>
      </c>
      <c r="M454" s="30"/>
      <c r="N454" s="153" t="s">
        <v>1</v>
      </c>
      <c r="O454" s="114" t="s">
        <v>41</v>
      </c>
      <c r="P454" s="154">
        <f>I454+J454</f>
        <v>0</v>
      </c>
      <c r="Q454" s="154">
        <f>ROUND(I454*H454,2)</f>
        <v>0</v>
      </c>
      <c r="R454" s="154">
        <f>ROUND(J454*H454,2)</f>
        <v>0</v>
      </c>
      <c r="T454" s="155">
        <f>S454*H454</f>
        <v>0</v>
      </c>
      <c r="U454" s="155">
        <v>0</v>
      </c>
      <c r="V454" s="155">
        <f>U454*H454</f>
        <v>0</v>
      </c>
      <c r="W454" s="155">
        <v>0</v>
      </c>
      <c r="X454" s="156">
        <f>W454*H454</f>
        <v>0</v>
      </c>
      <c r="AR454" s="157" t="s">
        <v>174</v>
      </c>
      <c r="AT454" s="157" t="s">
        <v>153</v>
      </c>
      <c r="AU454" s="157" t="s">
        <v>86</v>
      </c>
      <c r="AY454" s="15" t="s">
        <v>150</v>
      </c>
      <c r="BE454" s="158">
        <f>IF(O454="základní",K454,0)</f>
        <v>0</v>
      </c>
      <c r="BF454" s="158">
        <f>IF(O454="snížená",K454,0)</f>
        <v>0</v>
      </c>
      <c r="BG454" s="158">
        <f>IF(O454="zákl. přenesená",K454,0)</f>
        <v>0</v>
      </c>
      <c r="BH454" s="158">
        <f>IF(O454="sníž. přenesená",K454,0)</f>
        <v>0</v>
      </c>
      <c r="BI454" s="158">
        <f>IF(O454="nulová",K454,0)</f>
        <v>0</v>
      </c>
      <c r="BJ454" s="15" t="s">
        <v>86</v>
      </c>
      <c r="BK454" s="158">
        <f>ROUND(P454*H454,2)</f>
        <v>0</v>
      </c>
      <c r="BL454" s="15" t="s">
        <v>174</v>
      </c>
      <c r="BM454" s="157" t="s">
        <v>983</v>
      </c>
    </row>
    <row r="455" spans="2:65" s="1" customFormat="1" ht="11.25">
      <c r="B455" s="30"/>
      <c r="D455" s="159" t="s">
        <v>160</v>
      </c>
      <c r="F455" s="160" t="s">
        <v>984</v>
      </c>
      <c r="I455" s="116"/>
      <c r="J455" s="116"/>
      <c r="M455" s="30"/>
      <c r="N455" s="161"/>
      <c r="X455" s="54"/>
      <c r="AT455" s="15" t="s">
        <v>160</v>
      </c>
      <c r="AU455" s="15" t="s">
        <v>86</v>
      </c>
    </row>
    <row r="456" spans="2:65" s="12" customFormat="1" ht="11.25">
      <c r="B456" s="162"/>
      <c r="D456" s="163" t="s">
        <v>167</v>
      </c>
      <c r="E456" s="164" t="s">
        <v>1</v>
      </c>
      <c r="F456" s="165" t="s">
        <v>979</v>
      </c>
      <c r="H456" s="166">
        <v>444.56</v>
      </c>
      <c r="I456" s="167"/>
      <c r="J456" s="167"/>
      <c r="M456" s="162"/>
      <c r="N456" s="168"/>
      <c r="X456" s="169"/>
      <c r="AT456" s="164" t="s">
        <v>167</v>
      </c>
      <c r="AU456" s="164" t="s">
        <v>86</v>
      </c>
      <c r="AV456" s="12" t="s">
        <v>88</v>
      </c>
      <c r="AW456" s="12" t="s">
        <v>4</v>
      </c>
      <c r="AX456" s="12" t="s">
        <v>86</v>
      </c>
      <c r="AY456" s="164" t="s">
        <v>150</v>
      </c>
    </row>
    <row r="457" spans="2:65" s="12" customFormat="1" ht="11.25">
      <c r="B457" s="162"/>
      <c r="D457" s="163" t="s">
        <v>167</v>
      </c>
      <c r="F457" s="165" t="s">
        <v>985</v>
      </c>
      <c r="H457" s="166">
        <v>8446.64</v>
      </c>
      <c r="I457" s="167"/>
      <c r="J457" s="167"/>
      <c r="M457" s="162"/>
      <c r="N457" s="168"/>
      <c r="X457" s="169"/>
      <c r="AT457" s="164" t="s">
        <v>167</v>
      </c>
      <c r="AU457" s="164" t="s">
        <v>86</v>
      </c>
      <c r="AV457" s="12" t="s">
        <v>88</v>
      </c>
      <c r="AW457" s="12" t="s">
        <v>3</v>
      </c>
      <c r="AX457" s="12" t="s">
        <v>86</v>
      </c>
      <c r="AY457" s="164" t="s">
        <v>150</v>
      </c>
    </row>
    <row r="458" spans="2:65" s="1" customFormat="1" ht="16.5" customHeight="1">
      <c r="B458" s="115"/>
      <c r="C458" s="146" t="s">
        <v>986</v>
      </c>
      <c r="D458" s="146" t="s">
        <v>153</v>
      </c>
      <c r="E458" s="147" t="s">
        <v>987</v>
      </c>
      <c r="F458" s="148" t="s">
        <v>988</v>
      </c>
      <c r="G458" s="149" t="s">
        <v>880</v>
      </c>
      <c r="H458" s="150">
        <v>0.13200000000000001</v>
      </c>
      <c r="I458" s="151"/>
      <c r="J458" s="151"/>
      <c r="K458" s="152">
        <f>ROUND(P458*H458,2)</f>
        <v>0</v>
      </c>
      <c r="L458" s="148" t="s">
        <v>1</v>
      </c>
      <c r="M458" s="30"/>
      <c r="N458" s="153" t="s">
        <v>1</v>
      </c>
      <c r="O458" s="114" t="s">
        <v>41</v>
      </c>
      <c r="P458" s="154">
        <f>I458+J458</f>
        <v>0</v>
      </c>
      <c r="Q458" s="154">
        <f>ROUND(I458*H458,2)</f>
        <v>0</v>
      </c>
      <c r="R458" s="154">
        <f>ROUND(J458*H458,2)</f>
        <v>0</v>
      </c>
      <c r="T458" s="155">
        <f>S458*H458</f>
        <v>0</v>
      </c>
      <c r="U458" s="155">
        <v>0</v>
      </c>
      <c r="V458" s="155">
        <f>U458*H458</f>
        <v>0</v>
      </c>
      <c r="W458" s="155">
        <v>0</v>
      </c>
      <c r="X458" s="156">
        <f>W458*H458</f>
        <v>0</v>
      </c>
      <c r="AR458" s="157" t="s">
        <v>158</v>
      </c>
      <c r="AT458" s="157" t="s">
        <v>153</v>
      </c>
      <c r="AU458" s="157" t="s">
        <v>86</v>
      </c>
      <c r="AY458" s="15" t="s">
        <v>150</v>
      </c>
      <c r="BE458" s="158">
        <f>IF(O458="základní",K458,0)</f>
        <v>0</v>
      </c>
      <c r="BF458" s="158">
        <f>IF(O458="snížená",K458,0)</f>
        <v>0</v>
      </c>
      <c r="BG458" s="158">
        <f>IF(O458="zákl. přenesená",K458,0)</f>
        <v>0</v>
      </c>
      <c r="BH458" s="158">
        <f>IF(O458="sníž. přenesená",K458,0)</f>
        <v>0</v>
      </c>
      <c r="BI458" s="158">
        <f>IF(O458="nulová",K458,0)</f>
        <v>0</v>
      </c>
      <c r="BJ458" s="15" t="s">
        <v>86</v>
      </c>
      <c r="BK458" s="158">
        <f>ROUND(P458*H458,2)</f>
        <v>0</v>
      </c>
      <c r="BL458" s="15" t="s">
        <v>158</v>
      </c>
      <c r="BM458" s="157" t="s">
        <v>989</v>
      </c>
    </row>
    <row r="459" spans="2:65" s="12" customFormat="1" ht="11.25">
      <c r="B459" s="162"/>
      <c r="D459" s="163" t="s">
        <v>167</v>
      </c>
      <c r="E459" s="164" t="s">
        <v>1</v>
      </c>
      <c r="F459" s="165" t="s">
        <v>990</v>
      </c>
      <c r="H459" s="166">
        <v>0.13194689145078001</v>
      </c>
      <c r="I459" s="167"/>
      <c r="J459" s="167"/>
      <c r="M459" s="162"/>
      <c r="N459" s="168"/>
      <c r="X459" s="169"/>
      <c r="AT459" s="164" t="s">
        <v>167</v>
      </c>
      <c r="AU459" s="164" t="s">
        <v>86</v>
      </c>
      <c r="AV459" s="12" t="s">
        <v>88</v>
      </c>
      <c r="AW459" s="12" t="s">
        <v>4</v>
      </c>
      <c r="AX459" s="12" t="s">
        <v>86</v>
      </c>
      <c r="AY459" s="164" t="s">
        <v>150</v>
      </c>
    </row>
    <row r="460" spans="2:65" s="1" customFormat="1" ht="24.2" customHeight="1">
      <c r="B460" s="115"/>
      <c r="C460" s="170" t="s">
        <v>991</v>
      </c>
      <c r="D460" s="170" t="s">
        <v>231</v>
      </c>
      <c r="E460" s="171" t="s">
        <v>992</v>
      </c>
      <c r="F460" s="172" t="s">
        <v>993</v>
      </c>
      <c r="G460" s="173" t="s">
        <v>164</v>
      </c>
      <c r="H460" s="174">
        <v>0.23799999999999999</v>
      </c>
      <c r="I460" s="175"/>
      <c r="J460" s="176"/>
      <c r="K460" s="177">
        <f>ROUND(P460*H460,2)</f>
        <v>0</v>
      </c>
      <c r="L460" s="172" t="s">
        <v>173</v>
      </c>
      <c r="M460" s="178"/>
      <c r="N460" s="179" t="s">
        <v>1</v>
      </c>
      <c r="O460" s="114" t="s">
        <v>41</v>
      </c>
      <c r="P460" s="154">
        <f>I460+J460</f>
        <v>0</v>
      </c>
      <c r="Q460" s="154">
        <f>ROUND(I460*H460,2)</f>
        <v>0</v>
      </c>
      <c r="R460" s="154">
        <f>ROUND(J460*H460,2)</f>
        <v>0</v>
      </c>
      <c r="T460" s="155">
        <f>S460*H460</f>
        <v>0</v>
      </c>
      <c r="U460" s="155">
        <v>1</v>
      </c>
      <c r="V460" s="155">
        <f>U460*H460</f>
        <v>0.23799999999999999</v>
      </c>
      <c r="W460" s="155">
        <v>0</v>
      </c>
      <c r="X460" s="156">
        <f>W460*H460</f>
        <v>0</v>
      </c>
      <c r="AR460" s="157" t="s">
        <v>249</v>
      </c>
      <c r="AT460" s="157" t="s">
        <v>231</v>
      </c>
      <c r="AU460" s="157" t="s">
        <v>86</v>
      </c>
      <c r="AY460" s="15" t="s">
        <v>150</v>
      </c>
      <c r="BE460" s="158">
        <f>IF(O460="základní",K460,0)</f>
        <v>0</v>
      </c>
      <c r="BF460" s="158">
        <f>IF(O460="snížená",K460,0)</f>
        <v>0</v>
      </c>
      <c r="BG460" s="158">
        <f>IF(O460="zákl. přenesená",K460,0)</f>
        <v>0</v>
      </c>
      <c r="BH460" s="158">
        <f>IF(O460="sníž. přenesená",K460,0)</f>
        <v>0</v>
      </c>
      <c r="BI460" s="158">
        <f>IF(O460="nulová",K460,0)</f>
        <v>0</v>
      </c>
      <c r="BJ460" s="15" t="s">
        <v>86</v>
      </c>
      <c r="BK460" s="158">
        <f>ROUND(P460*H460,2)</f>
        <v>0</v>
      </c>
      <c r="BL460" s="15" t="s">
        <v>249</v>
      </c>
      <c r="BM460" s="157" t="s">
        <v>994</v>
      </c>
    </row>
    <row r="461" spans="2:65" s="12" customFormat="1" ht="11.25">
      <c r="B461" s="162"/>
      <c r="D461" s="163" t="s">
        <v>167</v>
      </c>
      <c r="E461" s="164" t="s">
        <v>1</v>
      </c>
      <c r="F461" s="165" t="s">
        <v>995</v>
      </c>
      <c r="H461" s="166">
        <v>0.23760000000000001</v>
      </c>
      <c r="I461" s="167"/>
      <c r="J461" s="167"/>
      <c r="M461" s="162"/>
      <c r="N461" s="168"/>
      <c r="X461" s="169"/>
      <c r="AT461" s="164" t="s">
        <v>167</v>
      </c>
      <c r="AU461" s="164" t="s">
        <v>86</v>
      </c>
      <c r="AV461" s="12" t="s">
        <v>88</v>
      </c>
      <c r="AW461" s="12" t="s">
        <v>4</v>
      </c>
      <c r="AX461" s="12" t="s">
        <v>78</v>
      </c>
      <c r="AY461" s="164" t="s">
        <v>150</v>
      </c>
    </row>
    <row r="462" spans="2:65" s="13" customFormat="1" ht="11.25">
      <c r="B462" s="181"/>
      <c r="D462" s="163" t="s">
        <v>167</v>
      </c>
      <c r="E462" s="182" t="s">
        <v>1</v>
      </c>
      <c r="F462" s="183" t="s">
        <v>437</v>
      </c>
      <c r="H462" s="184">
        <v>0.23760000000000001</v>
      </c>
      <c r="I462" s="185"/>
      <c r="J462" s="185"/>
      <c r="M462" s="181"/>
      <c r="N462" s="186"/>
      <c r="X462" s="187"/>
      <c r="AT462" s="182" t="s">
        <v>167</v>
      </c>
      <c r="AU462" s="182" t="s">
        <v>86</v>
      </c>
      <c r="AV462" s="13" t="s">
        <v>158</v>
      </c>
      <c r="AW462" s="13" t="s">
        <v>4</v>
      </c>
      <c r="AX462" s="13" t="s">
        <v>86</v>
      </c>
      <c r="AY462" s="182" t="s">
        <v>150</v>
      </c>
    </row>
    <row r="463" spans="2:65" s="1" customFormat="1" ht="16.5" customHeight="1">
      <c r="B463" s="115"/>
      <c r="C463" s="146" t="s">
        <v>996</v>
      </c>
      <c r="D463" s="146" t="s">
        <v>153</v>
      </c>
      <c r="E463" s="147" t="s">
        <v>997</v>
      </c>
      <c r="F463" s="148" t="s">
        <v>998</v>
      </c>
      <c r="G463" s="149" t="s">
        <v>880</v>
      </c>
      <c r="H463" s="150">
        <v>5.0750000000000002</v>
      </c>
      <c r="I463" s="151"/>
      <c r="J463" s="151"/>
      <c r="K463" s="152">
        <f>ROUND(P463*H463,2)</f>
        <v>0</v>
      </c>
      <c r="L463" s="148" t="s">
        <v>1</v>
      </c>
      <c r="M463" s="30"/>
      <c r="N463" s="153" t="s">
        <v>1</v>
      </c>
      <c r="O463" s="114" t="s">
        <v>41</v>
      </c>
      <c r="P463" s="154">
        <f>I463+J463</f>
        <v>0</v>
      </c>
      <c r="Q463" s="154">
        <f>ROUND(I463*H463,2)</f>
        <v>0</v>
      </c>
      <c r="R463" s="154">
        <f>ROUND(J463*H463,2)</f>
        <v>0</v>
      </c>
      <c r="T463" s="155">
        <f>S463*H463</f>
        <v>0</v>
      </c>
      <c r="U463" s="155">
        <v>0</v>
      </c>
      <c r="V463" s="155">
        <f>U463*H463</f>
        <v>0</v>
      </c>
      <c r="W463" s="155">
        <v>0</v>
      </c>
      <c r="X463" s="156">
        <f>W463*H463</f>
        <v>0</v>
      </c>
      <c r="AR463" s="157" t="s">
        <v>158</v>
      </c>
      <c r="AT463" s="157" t="s">
        <v>153</v>
      </c>
      <c r="AU463" s="157" t="s">
        <v>86</v>
      </c>
      <c r="AY463" s="15" t="s">
        <v>150</v>
      </c>
      <c r="BE463" s="158">
        <f>IF(O463="základní",K463,0)</f>
        <v>0</v>
      </c>
      <c r="BF463" s="158">
        <f>IF(O463="snížená",K463,0)</f>
        <v>0</v>
      </c>
      <c r="BG463" s="158">
        <f>IF(O463="zákl. přenesená",K463,0)</f>
        <v>0</v>
      </c>
      <c r="BH463" s="158">
        <f>IF(O463="sníž. přenesená",K463,0)</f>
        <v>0</v>
      </c>
      <c r="BI463" s="158">
        <f>IF(O463="nulová",K463,0)</f>
        <v>0</v>
      </c>
      <c r="BJ463" s="15" t="s">
        <v>86</v>
      </c>
      <c r="BK463" s="158">
        <f>ROUND(P463*H463,2)</f>
        <v>0</v>
      </c>
      <c r="BL463" s="15" t="s">
        <v>158</v>
      </c>
      <c r="BM463" s="157" t="s">
        <v>999</v>
      </c>
    </row>
    <row r="464" spans="2:65" s="12" customFormat="1" ht="11.25">
      <c r="B464" s="162"/>
      <c r="D464" s="163" t="s">
        <v>167</v>
      </c>
      <c r="E464" s="164" t="s">
        <v>1</v>
      </c>
      <c r="F464" s="165" t="s">
        <v>1000</v>
      </c>
      <c r="H464" s="166">
        <v>1.8064157758142501</v>
      </c>
      <c r="I464" s="167"/>
      <c r="J464" s="167"/>
      <c r="M464" s="162"/>
      <c r="N464" s="168"/>
      <c r="X464" s="169"/>
      <c r="AT464" s="164" t="s">
        <v>167</v>
      </c>
      <c r="AU464" s="164" t="s">
        <v>86</v>
      </c>
      <c r="AV464" s="12" t="s">
        <v>88</v>
      </c>
      <c r="AW464" s="12" t="s">
        <v>4</v>
      </c>
      <c r="AX464" s="12" t="s">
        <v>78</v>
      </c>
      <c r="AY464" s="164" t="s">
        <v>150</v>
      </c>
    </row>
    <row r="465" spans="2:65" s="12" customFormat="1" ht="11.25">
      <c r="B465" s="162"/>
      <c r="D465" s="163" t="s">
        <v>167</v>
      </c>
      <c r="E465" s="164" t="s">
        <v>1</v>
      </c>
      <c r="F465" s="165" t="s">
        <v>1001</v>
      </c>
      <c r="H465" s="166">
        <v>3.2688655999999998</v>
      </c>
      <c r="I465" s="167"/>
      <c r="J465" s="167"/>
      <c r="M465" s="162"/>
      <c r="N465" s="168"/>
      <c r="X465" s="169"/>
      <c r="AT465" s="164" t="s">
        <v>167</v>
      </c>
      <c r="AU465" s="164" t="s">
        <v>86</v>
      </c>
      <c r="AV465" s="12" t="s">
        <v>88</v>
      </c>
      <c r="AW465" s="12" t="s">
        <v>4</v>
      </c>
      <c r="AX465" s="12" t="s">
        <v>78</v>
      </c>
      <c r="AY465" s="164" t="s">
        <v>150</v>
      </c>
    </row>
    <row r="466" spans="2:65" s="13" customFormat="1" ht="11.25">
      <c r="B466" s="181"/>
      <c r="D466" s="163" t="s">
        <v>167</v>
      </c>
      <c r="E466" s="182" t="s">
        <v>1</v>
      </c>
      <c r="F466" s="183" t="s">
        <v>437</v>
      </c>
      <c r="H466" s="184">
        <v>5.0752813758142503</v>
      </c>
      <c r="I466" s="185"/>
      <c r="J466" s="185"/>
      <c r="M466" s="181"/>
      <c r="N466" s="186"/>
      <c r="X466" s="187"/>
      <c r="AT466" s="182" t="s">
        <v>167</v>
      </c>
      <c r="AU466" s="182" t="s">
        <v>86</v>
      </c>
      <c r="AV466" s="13" t="s">
        <v>158</v>
      </c>
      <c r="AW466" s="13" t="s">
        <v>4</v>
      </c>
      <c r="AX466" s="13" t="s">
        <v>86</v>
      </c>
      <c r="AY466" s="182" t="s">
        <v>150</v>
      </c>
    </row>
    <row r="467" spans="2:65" s="1" customFormat="1" ht="24.2" customHeight="1">
      <c r="B467" s="115"/>
      <c r="C467" s="170" t="s">
        <v>1002</v>
      </c>
      <c r="D467" s="170" t="s">
        <v>231</v>
      </c>
      <c r="E467" s="171" t="s">
        <v>1003</v>
      </c>
      <c r="F467" s="172" t="s">
        <v>1004</v>
      </c>
      <c r="G467" s="173" t="s">
        <v>164</v>
      </c>
      <c r="H467" s="174">
        <v>10.15</v>
      </c>
      <c r="I467" s="175"/>
      <c r="J467" s="176"/>
      <c r="K467" s="177">
        <f>ROUND(P467*H467,2)</f>
        <v>0</v>
      </c>
      <c r="L467" s="172" t="s">
        <v>307</v>
      </c>
      <c r="M467" s="178"/>
      <c r="N467" s="179" t="s">
        <v>1</v>
      </c>
      <c r="O467" s="114" t="s">
        <v>41</v>
      </c>
      <c r="P467" s="154">
        <f>I467+J467</f>
        <v>0</v>
      </c>
      <c r="Q467" s="154">
        <f>ROUND(I467*H467,2)</f>
        <v>0</v>
      </c>
      <c r="R467" s="154">
        <f>ROUND(J467*H467,2)</f>
        <v>0</v>
      </c>
      <c r="T467" s="155">
        <f>S467*H467</f>
        <v>0</v>
      </c>
      <c r="U467" s="155">
        <v>1</v>
      </c>
      <c r="V467" s="155">
        <f>U467*H467</f>
        <v>10.15</v>
      </c>
      <c r="W467" s="155">
        <v>0</v>
      </c>
      <c r="X467" s="156">
        <f>W467*H467</f>
        <v>0</v>
      </c>
      <c r="AR467" s="157" t="s">
        <v>197</v>
      </c>
      <c r="AT467" s="157" t="s">
        <v>231</v>
      </c>
      <c r="AU467" s="157" t="s">
        <v>86</v>
      </c>
      <c r="AY467" s="15" t="s">
        <v>150</v>
      </c>
      <c r="BE467" s="158">
        <f>IF(O467="základní",K467,0)</f>
        <v>0</v>
      </c>
      <c r="BF467" s="158">
        <f>IF(O467="snížená",K467,0)</f>
        <v>0</v>
      </c>
      <c r="BG467" s="158">
        <f>IF(O467="zákl. přenesená",K467,0)</f>
        <v>0</v>
      </c>
      <c r="BH467" s="158">
        <f>IF(O467="sníž. přenesená",K467,0)</f>
        <v>0</v>
      </c>
      <c r="BI467" s="158">
        <f>IF(O467="nulová",K467,0)</f>
        <v>0</v>
      </c>
      <c r="BJ467" s="15" t="s">
        <v>86</v>
      </c>
      <c r="BK467" s="158">
        <f>ROUND(P467*H467,2)</f>
        <v>0</v>
      </c>
      <c r="BL467" s="15" t="s">
        <v>158</v>
      </c>
      <c r="BM467" s="157" t="s">
        <v>1005</v>
      </c>
    </row>
    <row r="468" spans="2:65" s="12" customFormat="1" ht="11.25">
      <c r="B468" s="162"/>
      <c r="D468" s="163" t="s">
        <v>167</v>
      </c>
      <c r="E468" s="164" t="s">
        <v>1</v>
      </c>
      <c r="F468" s="165" t="s">
        <v>1006</v>
      </c>
      <c r="H468" s="166">
        <v>10.15</v>
      </c>
      <c r="I468" s="167"/>
      <c r="J468" s="167"/>
      <c r="M468" s="162"/>
      <c r="N468" s="168"/>
      <c r="X468" s="169"/>
      <c r="AT468" s="164" t="s">
        <v>167</v>
      </c>
      <c r="AU468" s="164" t="s">
        <v>86</v>
      </c>
      <c r="AV468" s="12" t="s">
        <v>88</v>
      </c>
      <c r="AW468" s="12" t="s">
        <v>4</v>
      </c>
      <c r="AX468" s="12" t="s">
        <v>86</v>
      </c>
      <c r="AY468" s="164" t="s">
        <v>150</v>
      </c>
    </row>
    <row r="469" spans="2:65" s="1" customFormat="1" ht="16.5" customHeight="1">
      <c r="B469" s="115"/>
      <c r="C469" s="146" t="s">
        <v>1007</v>
      </c>
      <c r="D469" s="146" t="s">
        <v>153</v>
      </c>
      <c r="E469" s="147" t="s">
        <v>1008</v>
      </c>
      <c r="F469" s="148" t="s">
        <v>1009</v>
      </c>
      <c r="G469" s="149" t="s">
        <v>880</v>
      </c>
      <c r="H469" s="150">
        <v>3.27</v>
      </c>
      <c r="I469" s="151"/>
      <c r="J469" s="151"/>
      <c r="K469" s="152">
        <f>ROUND(P469*H469,2)</f>
        <v>0</v>
      </c>
      <c r="L469" s="148" t="s">
        <v>1</v>
      </c>
      <c r="M469" s="30"/>
      <c r="N469" s="153" t="s">
        <v>1</v>
      </c>
      <c r="O469" s="114" t="s">
        <v>41</v>
      </c>
      <c r="P469" s="154">
        <f>I469+J469</f>
        <v>0</v>
      </c>
      <c r="Q469" s="154">
        <f>ROUND(I469*H469,2)</f>
        <v>0</v>
      </c>
      <c r="R469" s="154">
        <f>ROUND(J469*H469,2)</f>
        <v>0</v>
      </c>
      <c r="T469" s="155">
        <f>S469*H469</f>
        <v>0</v>
      </c>
      <c r="U469" s="155">
        <v>0</v>
      </c>
      <c r="V469" s="155">
        <f>U469*H469</f>
        <v>0</v>
      </c>
      <c r="W469" s="155">
        <v>0</v>
      </c>
      <c r="X469" s="156">
        <f>W469*H469</f>
        <v>0</v>
      </c>
      <c r="AR469" s="157" t="s">
        <v>249</v>
      </c>
      <c r="AT469" s="157" t="s">
        <v>153</v>
      </c>
      <c r="AU469" s="157" t="s">
        <v>86</v>
      </c>
      <c r="AY469" s="15" t="s">
        <v>150</v>
      </c>
      <c r="BE469" s="158">
        <f>IF(O469="základní",K469,0)</f>
        <v>0</v>
      </c>
      <c r="BF469" s="158">
        <f>IF(O469="snížená",K469,0)</f>
        <v>0</v>
      </c>
      <c r="BG469" s="158">
        <f>IF(O469="zákl. přenesená",K469,0)</f>
        <v>0</v>
      </c>
      <c r="BH469" s="158">
        <f>IF(O469="sníž. přenesená",K469,0)</f>
        <v>0</v>
      </c>
      <c r="BI469" s="158">
        <f>IF(O469="nulová",K469,0)</f>
        <v>0</v>
      </c>
      <c r="BJ469" s="15" t="s">
        <v>86</v>
      </c>
      <c r="BK469" s="158">
        <f>ROUND(P469*H469,2)</f>
        <v>0</v>
      </c>
      <c r="BL469" s="15" t="s">
        <v>249</v>
      </c>
      <c r="BM469" s="157" t="s">
        <v>1010</v>
      </c>
    </row>
    <row r="470" spans="2:65" s="12" customFormat="1" ht="11.25">
      <c r="B470" s="162"/>
      <c r="D470" s="163" t="s">
        <v>167</v>
      </c>
      <c r="E470" s="164" t="s">
        <v>1</v>
      </c>
      <c r="F470" s="165" t="s">
        <v>1011</v>
      </c>
      <c r="H470" s="166">
        <v>3.2695249999999998</v>
      </c>
      <c r="I470" s="167"/>
      <c r="J470" s="167"/>
      <c r="M470" s="162"/>
      <c r="N470" s="168"/>
      <c r="X470" s="169"/>
      <c r="AT470" s="164" t="s">
        <v>167</v>
      </c>
      <c r="AU470" s="164" t="s">
        <v>86</v>
      </c>
      <c r="AV470" s="12" t="s">
        <v>88</v>
      </c>
      <c r="AW470" s="12" t="s">
        <v>4</v>
      </c>
      <c r="AX470" s="12" t="s">
        <v>86</v>
      </c>
      <c r="AY470" s="164" t="s">
        <v>150</v>
      </c>
    </row>
    <row r="471" spans="2:65" s="1" customFormat="1" ht="16.5" customHeight="1">
      <c r="B471" s="115"/>
      <c r="C471" s="170" t="s">
        <v>1012</v>
      </c>
      <c r="D471" s="170" t="s">
        <v>231</v>
      </c>
      <c r="E471" s="171" t="s">
        <v>1013</v>
      </c>
      <c r="F471" s="172" t="s">
        <v>1014</v>
      </c>
      <c r="G471" s="173" t="s">
        <v>880</v>
      </c>
      <c r="H471" s="174">
        <v>3.27</v>
      </c>
      <c r="I471" s="175"/>
      <c r="J471" s="176"/>
      <c r="K471" s="177">
        <f>ROUND(P471*H471,2)</f>
        <v>0</v>
      </c>
      <c r="L471" s="172" t="s">
        <v>1</v>
      </c>
      <c r="M471" s="178"/>
      <c r="N471" s="179" t="s">
        <v>1</v>
      </c>
      <c r="O471" s="114" t="s">
        <v>41</v>
      </c>
      <c r="P471" s="154">
        <f>I471+J471</f>
        <v>0</v>
      </c>
      <c r="Q471" s="154">
        <f>ROUND(I471*H471,2)</f>
        <v>0</v>
      </c>
      <c r="R471" s="154">
        <f>ROUND(J471*H471,2)</f>
        <v>0</v>
      </c>
      <c r="T471" s="155">
        <f>S471*H471</f>
        <v>0</v>
      </c>
      <c r="U471" s="155">
        <v>0</v>
      </c>
      <c r="V471" s="155">
        <f>U471*H471</f>
        <v>0</v>
      </c>
      <c r="W471" s="155">
        <v>0</v>
      </c>
      <c r="X471" s="156">
        <f>W471*H471</f>
        <v>0</v>
      </c>
      <c r="AR471" s="157" t="s">
        <v>249</v>
      </c>
      <c r="AT471" s="157" t="s">
        <v>231</v>
      </c>
      <c r="AU471" s="157" t="s">
        <v>86</v>
      </c>
      <c r="AY471" s="15" t="s">
        <v>150</v>
      </c>
      <c r="BE471" s="158">
        <f>IF(O471="základní",K471,0)</f>
        <v>0</v>
      </c>
      <c r="BF471" s="158">
        <f>IF(O471="snížená",K471,0)</f>
        <v>0</v>
      </c>
      <c r="BG471" s="158">
        <f>IF(O471="zákl. přenesená",K471,0)</f>
        <v>0</v>
      </c>
      <c r="BH471" s="158">
        <f>IF(O471="sníž. přenesená",K471,0)</f>
        <v>0</v>
      </c>
      <c r="BI471" s="158">
        <f>IF(O471="nulová",K471,0)</f>
        <v>0</v>
      </c>
      <c r="BJ471" s="15" t="s">
        <v>86</v>
      </c>
      <c r="BK471" s="158">
        <f>ROUND(P471*H471,2)</f>
        <v>0</v>
      </c>
      <c r="BL471" s="15" t="s">
        <v>249</v>
      </c>
      <c r="BM471" s="157" t="s">
        <v>1015</v>
      </c>
    </row>
    <row r="472" spans="2:65" s="12" customFormat="1" ht="11.25">
      <c r="B472" s="162"/>
      <c r="D472" s="163" t="s">
        <v>167</v>
      </c>
      <c r="E472" s="164" t="s">
        <v>1</v>
      </c>
      <c r="F472" s="165" t="s">
        <v>1011</v>
      </c>
      <c r="H472" s="166">
        <v>3.2695249999999998</v>
      </c>
      <c r="I472" s="167"/>
      <c r="J472" s="167"/>
      <c r="M472" s="162"/>
      <c r="N472" s="168"/>
      <c r="X472" s="169"/>
      <c r="AT472" s="164" t="s">
        <v>167</v>
      </c>
      <c r="AU472" s="164" t="s">
        <v>86</v>
      </c>
      <c r="AV472" s="12" t="s">
        <v>88</v>
      </c>
      <c r="AW472" s="12" t="s">
        <v>4</v>
      </c>
      <c r="AX472" s="12" t="s">
        <v>86</v>
      </c>
      <c r="AY472" s="164" t="s">
        <v>150</v>
      </c>
    </row>
    <row r="473" spans="2:65" s="1" customFormat="1" ht="21.75" customHeight="1">
      <c r="B473" s="115"/>
      <c r="C473" s="146" t="s">
        <v>1016</v>
      </c>
      <c r="D473" s="146" t="s">
        <v>153</v>
      </c>
      <c r="E473" s="147" t="s">
        <v>1017</v>
      </c>
      <c r="F473" s="148" t="s">
        <v>1018</v>
      </c>
      <c r="G473" s="149" t="s">
        <v>186</v>
      </c>
      <c r="H473" s="150">
        <v>2</v>
      </c>
      <c r="I473" s="151"/>
      <c r="J473" s="151"/>
      <c r="K473" s="152">
        <f>ROUND(P473*H473,2)</f>
        <v>0</v>
      </c>
      <c r="L473" s="148" t="s">
        <v>1</v>
      </c>
      <c r="M473" s="30"/>
      <c r="N473" s="153" t="s">
        <v>1</v>
      </c>
      <c r="O473" s="114" t="s">
        <v>41</v>
      </c>
      <c r="P473" s="154">
        <f>I473+J473</f>
        <v>0</v>
      </c>
      <c r="Q473" s="154">
        <f>ROUND(I473*H473,2)</f>
        <v>0</v>
      </c>
      <c r="R473" s="154">
        <f>ROUND(J473*H473,2)</f>
        <v>0</v>
      </c>
      <c r="T473" s="155">
        <f>S473*H473</f>
        <v>0</v>
      </c>
      <c r="U473" s="155">
        <v>0</v>
      </c>
      <c r="V473" s="155">
        <f>U473*H473</f>
        <v>0</v>
      </c>
      <c r="W473" s="155">
        <v>0</v>
      </c>
      <c r="X473" s="156">
        <f>W473*H473</f>
        <v>0</v>
      </c>
      <c r="AR473" s="157" t="s">
        <v>158</v>
      </c>
      <c r="AT473" s="157" t="s">
        <v>153</v>
      </c>
      <c r="AU473" s="157" t="s">
        <v>86</v>
      </c>
      <c r="AY473" s="15" t="s">
        <v>150</v>
      </c>
      <c r="BE473" s="158">
        <f>IF(O473="základní",K473,0)</f>
        <v>0</v>
      </c>
      <c r="BF473" s="158">
        <f>IF(O473="snížená",K473,0)</f>
        <v>0</v>
      </c>
      <c r="BG473" s="158">
        <f>IF(O473="zákl. přenesená",K473,0)</f>
        <v>0</v>
      </c>
      <c r="BH473" s="158">
        <f>IF(O473="sníž. přenesená",K473,0)</f>
        <v>0</v>
      </c>
      <c r="BI473" s="158">
        <f>IF(O473="nulová",K473,0)</f>
        <v>0</v>
      </c>
      <c r="BJ473" s="15" t="s">
        <v>86</v>
      </c>
      <c r="BK473" s="158">
        <f>ROUND(P473*H473,2)</f>
        <v>0</v>
      </c>
      <c r="BL473" s="15" t="s">
        <v>158</v>
      </c>
      <c r="BM473" s="157" t="s">
        <v>1019</v>
      </c>
    </row>
    <row r="474" spans="2:65" s="1" customFormat="1" ht="24">
      <c r="B474" s="115"/>
      <c r="C474" s="146" t="s">
        <v>1020</v>
      </c>
      <c r="D474" s="146" t="s">
        <v>153</v>
      </c>
      <c r="E474" s="147" t="s">
        <v>1021</v>
      </c>
      <c r="F474" s="148" t="s">
        <v>1022</v>
      </c>
      <c r="G474" s="149" t="s">
        <v>880</v>
      </c>
      <c r="H474" s="150">
        <v>1.764</v>
      </c>
      <c r="I474" s="151"/>
      <c r="J474" s="151"/>
      <c r="K474" s="152">
        <f>ROUND(P474*H474,2)</f>
        <v>0</v>
      </c>
      <c r="L474" s="148" t="s">
        <v>173</v>
      </c>
      <c r="M474" s="30"/>
      <c r="N474" s="153" t="s">
        <v>1</v>
      </c>
      <c r="O474" s="114" t="s">
        <v>41</v>
      </c>
      <c r="P474" s="154">
        <f>I474+J474</f>
        <v>0</v>
      </c>
      <c r="Q474" s="154">
        <f>ROUND(I474*H474,2)</f>
        <v>0</v>
      </c>
      <c r="R474" s="154">
        <f>ROUND(J474*H474,2)</f>
        <v>0</v>
      </c>
      <c r="T474" s="155">
        <f>S474*H474</f>
        <v>0</v>
      </c>
      <c r="U474" s="155">
        <v>2.16</v>
      </c>
      <c r="V474" s="155">
        <f>U474*H474</f>
        <v>3.8102400000000003</v>
      </c>
      <c r="W474" s="155">
        <v>0</v>
      </c>
      <c r="X474" s="156">
        <f>W474*H474</f>
        <v>0</v>
      </c>
      <c r="AR474" s="157" t="s">
        <v>158</v>
      </c>
      <c r="AT474" s="157" t="s">
        <v>153</v>
      </c>
      <c r="AU474" s="157" t="s">
        <v>86</v>
      </c>
      <c r="AY474" s="15" t="s">
        <v>150</v>
      </c>
      <c r="BE474" s="158">
        <f>IF(O474="základní",K474,0)</f>
        <v>0</v>
      </c>
      <c r="BF474" s="158">
        <f>IF(O474="snížená",K474,0)</f>
        <v>0</v>
      </c>
      <c r="BG474" s="158">
        <f>IF(O474="zákl. přenesená",K474,0)</f>
        <v>0</v>
      </c>
      <c r="BH474" s="158">
        <f>IF(O474="sníž. přenesená",K474,0)</f>
        <v>0</v>
      </c>
      <c r="BI474" s="158">
        <f>IF(O474="nulová",K474,0)</f>
        <v>0</v>
      </c>
      <c r="BJ474" s="15" t="s">
        <v>86</v>
      </c>
      <c r="BK474" s="158">
        <f>ROUND(P474*H474,2)</f>
        <v>0</v>
      </c>
      <c r="BL474" s="15" t="s">
        <v>158</v>
      </c>
      <c r="BM474" s="157" t="s">
        <v>1023</v>
      </c>
    </row>
    <row r="475" spans="2:65" s="1" customFormat="1" ht="11.25">
      <c r="B475" s="30"/>
      <c r="D475" s="159" t="s">
        <v>160</v>
      </c>
      <c r="F475" s="160" t="s">
        <v>1024</v>
      </c>
      <c r="I475" s="116"/>
      <c r="J475" s="116"/>
      <c r="M475" s="30"/>
      <c r="N475" s="161"/>
      <c r="X475" s="54"/>
      <c r="AT475" s="15" t="s">
        <v>160</v>
      </c>
      <c r="AU475" s="15" t="s">
        <v>86</v>
      </c>
    </row>
    <row r="476" spans="2:65" s="1" customFormat="1" ht="19.5">
      <c r="B476" s="30"/>
      <c r="D476" s="163" t="s">
        <v>309</v>
      </c>
      <c r="F476" s="180" t="s">
        <v>1025</v>
      </c>
      <c r="I476" s="116"/>
      <c r="J476" s="116"/>
      <c r="M476" s="30"/>
      <c r="N476" s="161"/>
      <c r="X476" s="54"/>
      <c r="AT476" s="15" t="s">
        <v>309</v>
      </c>
      <c r="AU476" s="15" t="s">
        <v>86</v>
      </c>
    </row>
    <row r="477" spans="2:65" s="12" customFormat="1" ht="11.25">
      <c r="B477" s="162"/>
      <c r="D477" s="163" t="s">
        <v>167</v>
      </c>
      <c r="E477" s="164" t="s">
        <v>1</v>
      </c>
      <c r="F477" s="165" t="s">
        <v>1026</v>
      </c>
      <c r="H477" s="166">
        <v>1.76431843425614</v>
      </c>
      <c r="I477" s="167"/>
      <c r="J477" s="167"/>
      <c r="M477" s="162"/>
      <c r="N477" s="168"/>
      <c r="X477" s="169"/>
      <c r="AT477" s="164" t="s">
        <v>167</v>
      </c>
      <c r="AU477" s="164" t="s">
        <v>86</v>
      </c>
      <c r="AV477" s="12" t="s">
        <v>88</v>
      </c>
      <c r="AW477" s="12" t="s">
        <v>4</v>
      </c>
      <c r="AX477" s="12" t="s">
        <v>78</v>
      </c>
      <c r="AY477" s="164" t="s">
        <v>150</v>
      </c>
    </row>
    <row r="478" spans="2:65" s="13" customFormat="1" ht="11.25">
      <c r="B478" s="181"/>
      <c r="D478" s="163" t="s">
        <v>167</v>
      </c>
      <c r="E478" s="182" t="s">
        <v>1</v>
      </c>
      <c r="F478" s="183" t="s">
        <v>437</v>
      </c>
      <c r="H478" s="184">
        <v>1.76431843425614</v>
      </c>
      <c r="I478" s="185"/>
      <c r="J478" s="185"/>
      <c r="M478" s="181"/>
      <c r="N478" s="186"/>
      <c r="X478" s="187"/>
      <c r="AT478" s="182" t="s">
        <v>167</v>
      </c>
      <c r="AU478" s="182" t="s">
        <v>86</v>
      </c>
      <c r="AV478" s="13" t="s">
        <v>158</v>
      </c>
      <c r="AW478" s="13" t="s">
        <v>4</v>
      </c>
      <c r="AX478" s="13" t="s">
        <v>86</v>
      </c>
      <c r="AY478" s="182" t="s">
        <v>150</v>
      </c>
    </row>
    <row r="479" spans="2:65" s="1" customFormat="1" ht="24.2" customHeight="1">
      <c r="B479" s="115"/>
      <c r="C479" s="170" t="s">
        <v>1027</v>
      </c>
      <c r="D479" s="170" t="s">
        <v>231</v>
      </c>
      <c r="E479" s="171" t="s">
        <v>1028</v>
      </c>
      <c r="F479" s="172" t="s">
        <v>1029</v>
      </c>
      <c r="G479" s="173" t="s">
        <v>172</v>
      </c>
      <c r="H479" s="174">
        <v>25</v>
      </c>
      <c r="I479" s="175"/>
      <c r="J479" s="176"/>
      <c r="K479" s="177">
        <f>ROUND(P479*H479,2)</f>
        <v>0</v>
      </c>
      <c r="L479" s="172" t="s">
        <v>173</v>
      </c>
      <c r="M479" s="178"/>
      <c r="N479" s="179" t="s">
        <v>1</v>
      </c>
      <c r="O479" s="114" t="s">
        <v>41</v>
      </c>
      <c r="P479" s="154">
        <f>I479+J479</f>
        <v>0</v>
      </c>
      <c r="Q479" s="154">
        <f>ROUND(I479*H479,2)</f>
        <v>0</v>
      </c>
      <c r="R479" s="154">
        <f>ROUND(J479*H479,2)</f>
        <v>0</v>
      </c>
      <c r="T479" s="155">
        <f>S479*H479</f>
        <v>0</v>
      </c>
      <c r="U479" s="155">
        <v>5.0000000000000001E-4</v>
      </c>
      <c r="V479" s="155">
        <f>U479*H479</f>
        <v>1.2500000000000001E-2</v>
      </c>
      <c r="W479" s="155">
        <v>0</v>
      </c>
      <c r="X479" s="156">
        <f>W479*H479</f>
        <v>0</v>
      </c>
      <c r="AR479" s="157" t="s">
        <v>249</v>
      </c>
      <c r="AT479" s="157" t="s">
        <v>231</v>
      </c>
      <c r="AU479" s="157" t="s">
        <v>86</v>
      </c>
      <c r="AY479" s="15" t="s">
        <v>150</v>
      </c>
      <c r="BE479" s="158">
        <f>IF(O479="základní",K479,0)</f>
        <v>0</v>
      </c>
      <c r="BF479" s="158">
        <f>IF(O479="snížená",K479,0)</f>
        <v>0</v>
      </c>
      <c r="BG479" s="158">
        <f>IF(O479="zákl. přenesená",K479,0)</f>
        <v>0</v>
      </c>
      <c r="BH479" s="158">
        <f>IF(O479="sníž. přenesená",K479,0)</f>
        <v>0</v>
      </c>
      <c r="BI479" s="158">
        <f>IF(O479="nulová",K479,0)</f>
        <v>0</v>
      </c>
      <c r="BJ479" s="15" t="s">
        <v>86</v>
      </c>
      <c r="BK479" s="158">
        <f>ROUND(P479*H479,2)</f>
        <v>0</v>
      </c>
      <c r="BL479" s="15" t="s">
        <v>249</v>
      </c>
      <c r="BM479" s="157" t="s">
        <v>1030</v>
      </c>
    </row>
    <row r="480" spans="2:65" s="1" customFormat="1" ht="19.5">
      <c r="B480" s="30"/>
      <c r="D480" s="163" t="s">
        <v>309</v>
      </c>
      <c r="F480" s="180" t="s">
        <v>1031</v>
      </c>
      <c r="I480" s="116"/>
      <c r="J480" s="116"/>
      <c r="M480" s="30"/>
      <c r="N480" s="161"/>
      <c r="X480" s="54"/>
      <c r="AT480" s="15" t="s">
        <v>309</v>
      </c>
      <c r="AU480" s="15" t="s">
        <v>86</v>
      </c>
    </row>
    <row r="481" spans="2:65" s="12" customFormat="1" ht="11.25">
      <c r="B481" s="162"/>
      <c r="D481" s="163" t="s">
        <v>167</v>
      </c>
      <c r="E481" s="164" t="s">
        <v>1</v>
      </c>
      <c r="F481" s="165" t="s">
        <v>1032</v>
      </c>
      <c r="H481" s="166">
        <v>25</v>
      </c>
      <c r="I481" s="167"/>
      <c r="J481" s="167"/>
      <c r="M481" s="162"/>
      <c r="N481" s="168"/>
      <c r="X481" s="169"/>
      <c r="AT481" s="164" t="s">
        <v>167</v>
      </c>
      <c r="AU481" s="164" t="s">
        <v>86</v>
      </c>
      <c r="AV481" s="12" t="s">
        <v>88</v>
      </c>
      <c r="AW481" s="12" t="s">
        <v>4</v>
      </c>
      <c r="AX481" s="12" t="s">
        <v>86</v>
      </c>
      <c r="AY481" s="164" t="s">
        <v>150</v>
      </c>
    </row>
    <row r="482" spans="2:65" s="1" customFormat="1" ht="33" customHeight="1">
      <c r="B482" s="115"/>
      <c r="C482" s="146" t="s">
        <v>1033</v>
      </c>
      <c r="D482" s="146" t="s">
        <v>153</v>
      </c>
      <c r="E482" s="147" t="s">
        <v>1034</v>
      </c>
      <c r="F482" s="148" t="s">
        <v>1035</v>
      </c>
      <c r="G482" s="149" t="s">
        <v>172</v>
      </c>
      <c r="H482" s="150">
        <v>25</v>
      </c>
      <c r="I482" s="151"/>
      <c r="J482" s="151"/>
      <c r="K482" s="152">
        <f>ROUND(P482*H482,2)</f>
        <v>0</v>
      </c>
      <c r="L482" s="148" t="s">
        <v>367</v>
      </c>
      <c r="M482" s="30"/>
      <c r="N482" s="153" t="s">
        <v>1</v>
      </c>
      <c r="O482" s="114" t="s">
        <v>41</v>
      </c>
      <c r="P482" s="154">
        <f>I482+J482</f>
        <v>0</v>
      </c>
      <c r="Q482" s="154">
        <f>ROUND(I482*H482,2)</f>
        <v>0</v>
      </c>
      <c r="R482" s="154">
        <f>ROUND(J482*H482,2)</f>
        <v>0</v>
      </c>
      <c r="T482" s="155">
        <f>S482*H482</f>
        <v>0</v>
      </c>
      <c r="U482" s="155">
        <v>0</v>
      </c>
      <c r="V482" s="155">
        <f>U482*H482</f>
        <v>0</v>
      </c>
      <c r="W482" s="155">
        <v>8.0000000000000004E-4</v>
      </c>
      <c r="X482" s="156">
        <f>W482*H482</f>
        <v>0.02</v>
      </c>
      <c r="AR482" s="157" t="s">
        <v>158</v>
      </c>
      <c r="AT482" s="157" t="s">
        <v>153</v>
      </c>
      <c r="AU482" s="157" t="s">
        <v>86</v>
      </c>
      <c r="AY482" s="15" t="s">
        <v>150</v>
      </c>
      <c r="BE482" s="158">
        <f>IF(O482="základní",K482,0)</f>
        <v>0</v>
      </c>
      <c r="BF482" s="158">
        <f>IF(O482="snížená",K482,0)</f>
        <v>0</v>
      </c>
      <c r="BG482" s="158">
        <f>IF(O482="zákl. přenesená",K482,0)</f>
        <v>0</v>
      </c>
      <c r="BH482" s="158">
        <f>IF(O482="sníž. přenesená",K482,0)</f>
        <v>0</v>
      </c>
      <c r="BI482" s="158">
        <f>IF(O482="nulová",K482,0)</f>
        <v>0</v>
      </c>
      <c r="BJ482" s="15" t="s">
        <v>86</v>
      </c>
      <c r="BK482" s="158">
        <f>ROUND(P482*H482,2)</f>
        <v>0</v>
      </c>
      <c r="BL482" s="15" t="s">
        <v>158</v>
      </c>
      <c r="BM482" s="157" t="s">
        <v>1036</v>
      </c>
    </row>
    <row r="483" spans="2:65" s="1" customFormat="1" ht="11.25">
      <c r="B483" s="30"/>
      <c r="D483" s="159" t="s">
        <v>160</v>
      </c>
      <c r="F483" s="160" t="s">
        <v>1037</v>
      </c>
      <c r="I483" s="116"/>
      <c r="J483" s="116"/>
      <c r="M483" s="30"/>
      <c r="N483" s="161"/>
      <c r="X483" s="54"/>
      <c r="AT483" s="15" t="s">
        <v>160</v>
      </c>
      <c r="AU483" s="15" t="s">
        <v>86</v>
      </c>
    </row>
    <row r="484" spans="2:65" s="12" customFormat="1" ht="11.25">
      <c r="B484" s="162"/>
      <c r="D484" s="163" t="s">
        <v>167</v>
      </c>
      <c r="E484" s="164" t="s">
        <v>1</v>
      </c>
      <c r="F484" s="165" t="s">
        <v>1032</v>
      </c>
      <c r="H484" s="166">
        <v>25</v>
      </c>
      <c r="I484" s="167"/>
      <c r="J484" s="167"/>
      <c r="M484" s="162"/>
      <c r="N484" s="168"/>
      <c r="X484" s="169"/>
      <c r="AT484" s="164" t="s">
        <v>167</v>
      </c>
      <c r="AU484" s="164" t="s">
        <v>86</v>
      </c>
      <c r="AV484" s="12" t="s">
        <v>88</v>
      </c>
      <c r="AW484" s="12" t="s">
        <v>4</v>
      </c>
      <c r="AX484" s="12" t="s">
        <v>86</v>
      </c>
      <c r="AY484" s="164" t="s">
        <v>150</v>
      </c>
    </row>
    <row r="485" spans="2:65" s="11" customFormat="1" ht="25.9" customHeight="1">
      <c r="B485" s="133"/>
      <c r="D485" s="134" t="s">
        <v>77</v>
      </c>
      <c r="E485" s="135" t="s">
        <v>1038</v>
      </c>
      <c r="F485" s="135" t="s">
        <v>1039</v>
      </c>
      <c r="I485" s="136"/>
      <c r="J485" s="136"/>
      <c r="K485" s="137">
        <f>BK485</f>
        <v>0</v>
      </c>
      <c r="M485" s="133"/>
      <c r="N485" s="138"/>
      <c r="Q485" s="139">
        <f>SUM(Q486:Q527)</f>
        <v>0</v>
      </c>
      <c r="R485" s="139">
        <f>SUM(R486:R527)</f>
        <v>0</v>
      </c>
      <c r="T485" s="140">
        <f>SUM(T486:T527)</f>
        <v>0</v>
      </c>
      <c r="V485" s="140">
        <f>SUM(V486:V527)</f>
        <v>8.0849767500000009</v>
      </c>
      <c r="X485" s="141">
        <f>SUM(X486:X527)</f>
        <v>46.332499999999996</v>
      </c>
      <c r="AR485" s="134" t="s">
        <v>169</v>
      </c>
      <c r="AT485" s="142" t="s">
        <v>77</v>
      </c>
      <c r="AU485" s="142" t="s">
        <v>78</v>
      </c>
      <c r="AY485" s="134" t="s">
        <v>150</v>
      </c>
      <c r="BK485" s="143">
        <f>SUM(BK486:BK527)</f>
        <v>0</v>
      </c>
    </row>
    <row r="486" spans="2:65" s="1" customFormat="1" ht="44.25" customHeight="1">
      <c r="B486" s="115"/>
      <c r="C486" s="146" t="s">
        <v>1040</v>
      </c>
      <c r="D486" s="146" t="s">
        <v>153</v>
      </c>
      <c r="E486" s="147" t="s">
        <v>1041</v>
      </c>
      <c r="F486" s="148" t="s">
        <v>1042</v>
      </c>
      <c r="G486" s="149" t="s">
        <v>172</v>
      </c>
      <c r="H486" s="150">
        <v>264</v>
      </c>
      <c r="I486" s="151"/>
      <c r="J486" s="151"/>
      <c r="K486" s="152">
        <f>ROUND(P486*H486,2)</f>
        <v>0</v>
      </c>
      <c r="L486" s="148" t="s">
        <v>307</v>
      </c>
      <c r="M486" s="30"/>
      <c r="N486" s="153" t="s">
        <v>1</v>
      </c>
      <c r="O486" s="114" t="s">
        <v>41</v>
      </c>
      <c r="P486" s="154">
        <f>I486+J486</f>
        <v>0</v>
      </c>
      <c r="Q486" s="154">
        <f>ROUND(I486*H486,2)</f>
        <v>0</v>
      </c>
      <c r="R486" s="154">
        <f>ROUND(J486*H486,2)</f>
        <v>0</v>
      </c>
      <c r="T486" s="155">
        <f>S486*H486</f>
        <v>0</v>
      </c>
      <c r="U486" s="155">
        <v>0</v>
      </c>
      <c r="V486" s="155">
        <f>U486*H486</f>
        <v>0</v>
      </c>
      <c r="W486" s="155">
        <v>0</v>
      </c>
      <c r="X486" s="156">
        <f>W486*H486</f>
        <v>0</v>
      </c>
      <c r="AR486" s="157" t="s">
        <v>174</v>
      </c>
      <c r="AT486" s="157" t="s">
        <v>153</v>
      </c>
      <c r="AU486" s="157" t="s">
        <v>86</v>
      </c>
      <c r="AY486" s="15" t="s">
        <v>150</v>
      </c>
      <c r="BE486" s="158">
        <f>IF(O486="základní",K486,0)</f>
        <v>0</v>
      </c>
      <c r="BF486" s="158">
        <f>IF(O486="snížená",K486,0)</f>
        <v>0</v>
      </c>
      <c r="BG486" s="158">
        <f>IF(O486="zákl. přenesená",K486,0)</f>
        <v>0</v>
      </c>
      <c r="BH486" s="158">
        <f>IF(O486="sníž. přenesená",K486,0)</f>
        <v>0</v>
      </c>
      <c r="BI486" s="158">
        <f>IF(O486="nulová",K486,0)</f>
        <v>0</v>
      </c>
      <c r="BJ486" s="15" t="s">
        <v>86</v>
      </c>
      <c r="BK486" s="158">
        <f>ROUND(P486*H486,2)</f>
        <v>0</v>
      </c>
      <c r="BL486" s="15" t="s">
        <v>174</v>
      </c>
      <c r="BM486" s="157" t="s">
        <v>1043</v>
      </c>
    </row>
    <row r="487" spans="2:65" s="1" customFormat="1" ht="11.25">
      <c r="B487" s="30"/>
      <c r="D487" s="159" t="s">
        <v>160</v>
      </c>
      <c r="F487" s="160" t="s">
        <v>1044</v>
      </c>
      <c r="I487" s="116"/>
      <c r="J487" s="116"/>
      <c r="M487" s="30"/>
      <c r="N487" s="161"/>
      <c r="X487" s="54"/>
      <c r="AT487" s="15" t="s">
        <v>160</v>
      </c>
      <c r="AU487" s="15" t="s">
        <v>86</v>
      </c>
    </row>
    <row r="488" spans="2:65" s="12" customFormat="1" ht="11.25">
      <c r="B488" s="162"/>
      <c r="D488" s="163" t="s">
        <v>167</v>
      </c>
      <c r="E488" s="164" t="s">
        <v>1</v>
      </c>
      <c r="F488" s="165" t="s">
        <v>1045</v>
      </c>
      <c r="H488" s="166">
        <v>264</v>
      </c>
      <c r="I488" s="167"/>
      <c r="J488" s="167"/>
      <c r="M488" s="162"/>
      <c r="N488" s="168"/>
      <c r="X488" s="169"/>
      <c r="AT488" s="164" t="s">
        <v>167</v>
      </c>
      <c r="AU488" s="164" t="s">
        <v>86</v>
      </c>
      <c r="AV488" s="12" t="s">
        <v>88</v>
      </c>
      <c r="AW488" s="12" t="s">
        <v>4</v>
      </c>
      <c r="AX488" s="12" t="s">
        <v>86</v>
      </c>
      <c r="AY488" s="164" t="s">
        <v>150</v>
      </c>
    </row>
    <row r="489" spans="2:65" s="1" customFormat="1" ht="24.2" customHeight="1">
      <c r="B489" s="115"/>
      <c r="C489" s="146" t="s">
        <v>1046</v>
      </c>
      <c r="D489" s="146" t="s">
        <v>153</v>
      </c>
      <c r="E489" s="147" t="s">
        <v>1047</v>
      </c>
      <c r="F489" s="148" t="s">
        <v>1048</v>
      </c>
      <c r="G489" s="149" t="s">
        <v>172</v>
      </c>
      <c r="H489" s="150">
        <v>303.60000000000002</v>
      </c>
      <c r="I489" s="151"/>
      <c r="J489" s="151"/>
      <c r="K489" s="152">
        <f>ROUND(P489*H489,2)</f>
        <v>0</v>
      </c>
      <c r="L489" s="148" t="s">
        <v>307</v>
      </c>
      <c r="M489" s="30"/>
      <c r="N489" s="153" t="s">
        <v>1</v>
      </c>
      <c r="O489" s="114" t="s">
        <v>41</v>
      </c>
      <c r="P489" s="154">
        <f>I489+J489</f>
        <v>0</v>
      </c>
      <c r="Q489" s="154">
        <f>ROUND(I489*H489,2)</f>
        <v>0</v>
      </c>
      <c r="R489" s="154">
        <f>ROUND(J489*H489,2)</f>
        <v>0</v>
      </c>
      <c r="T489" s="155">
        <f>S489*H489</f>
        <v>0</v>
      </c>
      <c r="U489" s="155">
        <v>3.0000000000000001E-5</v>
      </c>
      <c r="V489" s="155">
        <f>U489*H489</f>
        <v>9.1080000000000015E-3</v>
      </c>
      <c r="W489" s="155">
        <v>0</v>
      </c>
      <c r="X489" s="156">
        <f>W489*H489</f>
        <v>0</v>
      </c>
      <c r="AR489" s="157" t="s">
        <v>174</v>
      </c>
      <c r="AT489" s="157" t="s">
        <v>153</v>
      </c>
      <c r="AU489" s="157" t="s">
        <v>86</v>
      </c>
      <c r="AY489" s="15" t="s">
        <v>150</v>
      </c>
      <c r="BE489" s="158">
        <f>IF(O489="základní",K489,0)</f>
        <v>0</v>
      </c>
      <c r="BF489" s="158">
        <f>IF(O489="snížená",K489,0)</f>
        <v>0</v>
      </c>
      <c r="BG489" s="158">
        <f>IF(O489="zákl. přenesená",K489,0)</f>
        <v>0</v>
      </c>
      <c r="BH489" s="158">
        <f>IF(O489="sníž. přenesená",K489,0)</f>
        <v>0</v>
      </c>
      <c r="BI489" s="158">
        <f>IF(O489="nulová",K489,0)</f>
        <v>0</v>
      </c>
      <c r="BJ489" s="15" t="s">
        <v>86</v>
      </c>
      <c r="BK489" s="158">
        <f>ROUND(P489*H489,2)</f>
        <v>0</v>
      </c>
      <c r="BL489" s="15" t="s">
        <v>174</v>
      </c>
      <c r="BM489" s="157" t="s">
        <v>1049</v>
      </c>
    </row>
    <row r="490" spans="2:65" s="1" customFormat="1" ht="11.25">
      <c r="B490" s="30"/>
      <c r="D490" s="159" t="s">
        <v>160</v>
      </c>
      <c r="F490" s="160" t="s">
        <v>1050</v>
      </c>
      <c r="I490" s="116"/>
      <c r="J490" s="116"/>
      <c r="M490" s="30"/>
      <c r="N490" s="161"/>
      <c r="X490" s="54"/>
      <c r="AT490" s="15" t="s">
        <v>160</v>
      </c>
      <c r="AU490" s="15" t="s">
        <v>86</v>
      </c>
    </row>
    <row r="491" spans="2:65" s="12" customFormat="1" ht="11.25">
      <c r="B491" s="162"/>
      <c r="D491" s="163" t="s">
        <v>167</v>
      </c>
      <c r="E491" s="164" t="s">
        <v>1</v>
      </c>
      <c r="F491" s="165" t="s">
        <v>1045</v>
      </c>
      <c r="H491" s="166">
        <v>264</v>
      </c>
      <c r="I491" s="167"/>
      <c r="J491" s="167"/>
      <c r="M491" s="162"/>
      <c r="N491" s="168"/>
      <c r="X491" s="169"/>
      <c r="AT491" s="164" t="s">
        <v>167</v>
      </c>
      <c r="AU491" s="164" t="s">
        <v>86</v>
      </c>
      <c r="AV491" s="12" t="s">
        <v>88</v>
      </c>
      <c r="AW491" s="12" t="s">
        <v>4</v>
      </c>
      <c r="AX491" s="12" t="s">
        <v>86</v>
      </c>
      <c r="AY491" s="164" t="s">
        <v>150</v>
      </c>
    </row>
    <row r="492" spans="2:65" s="12" customFormat="1" ht="11.25">
      <c r="B492" s="162"/>
      <c r="D492" s="163" t="s">
        <v>167</v>
      </c>
      <c r="F492" s="165" t="s">
        <v>1051</v>
      </c>
      <c r="H492" s="166">
        <v>303.60000000000002</v>
      </c>
      <c r="I492" s="167"/>
      <c r="J492" s="167"/>
      <c r="M492" s="162"/>
      <c r="N492" s="168"/>
      <c r="X492" s="169"/>
      <c r="AT492" s="164" t="s">
        <v>167</v>
      </c>
      <c r="AU492" s="164" t="s">
        <v>86</v>
      </c>
      <c r="AV492" s="12" t="s">
        <v>88</v>
      </c>
      <c r="AW492" s="12" t="s">
        <v>3</v>
      </c>
      <c r="AX492" s="12" t="s">
        <v>86</v>
      </c>
      <c r="AY492" s="164" t="s">
        <v>150</v>
      </c>
    </row>
    <row r="493" spans="2:65" s="1" customFormat="1" ht="55.5" customHeight="1">
      <c r="B493" s="115"/>
      <c r="C493" s="146" t="s">
        <v>1052</v>
      </c>
      <c r="D493" s="146" t="s">
        <v>153</v>
      </c>
      <c r="E493" s="147" t="s">
        <v>1053</v>
      </c>
      <c r="F493" s="148" t="s">
        <v>1054</v>
      </c>
      <c r="G493" s="149" t="s">
        <v>172</v>
      </c>
      <c r="H493" s="150">
        <v>7.5</v>
      </c>
      <c r="I493" s="151"/>
      <c r="J493" s="151"/>
      <c r="K493" s="152">
        <f>ROUND(P493*H493,2)</f>
        <v>0</v>
      </c>
      <c r="L493" s="148" t="s">
        <v>1055</v>
      </c>
      <c r="M493" s="30"/>
      <c r="N493" s="153" t="s">
        <v>1</v>
      </c>
      <c r="O493" s="114" t="s">
        <v>41</v>
      </c>
      <c r="P493" s="154">
        <f>I493+J493</f>
        <v>0</v>
      </c>
      <c r="Q493" s="154">
        <f>ROUND(I493*H493,2)</f>
        <v>0</v>
      </c>
      <c r="R493" s="154">
        <f>ROUND(J493*H493,2)</f>
        <v>0</v>
      </c>
      <c r="T493" s="155">
        <f>S493*H493</f>
        <v>0</v>
      </c>
      <c r="U493" s="155">
        <v>0</v>
      </c>
      <c r="V493" s="155">
        <f>U493*H493</f>
        <v>0</v>
      </c>
      <c r="W493" s="155">
        <v>0.29499999999999998</v>
      </c>
      <c r="X493" s="156">
        <f>W493*H493</f>
        <v>2.2124999999999999</v>
      </c>
      <c r="AR493" s="157" t="s">
        <v>174</v>
      </c>
      <c r="AT493" s="157" t="s">
        <v>153</v>
      </c>
      <c r="AU493" s="157" t="s">
        <v>86</v>
      </c>
      <c r="AY493" s="15" t="s">
        <v>150</v>
      </c>
      <c r="BE493" s="158">
        <f>IF(O493="základní",K493,0)</f>
        <v>0</v>
      </c>
      <c r="BF493" s="158">
        <f>IF(O493="snížená",K493,0)</f>
        <v>0</v>
      </c>
      <c r="BG493" s="158">
        <f>IF(O493="zákl. přenesená",K493,0)</f>
        <v>0</v>
      </c>
      <c r="BH493" s="158">
        <f>IF(O493="sníž. přenesená",K493,0)</f>
        <v>0</v>
      </c>
      <c r="BI493" s="158">
        <f>IF(O493="nulová",K493,0)</f>
        <v>0</v>
      </c>
      <c r="BJ493" s="15" t="s">
        <v>86</v>
      </c>
      <c r="BK493" s="158">
        <f>ROUND(P493*H493,2)</f>
        <v>0</v>
      </c>
      <c r="BL493" s="15" t="s">
        <v>174</v>
      </c>
      <c r="BM493" s="157" t="s">
        <v>1056</v>
      </c>
    </row>
    <row r="494" spans="2:65" s="1" customFormat="1" ht="11.25">
      <c r="B494" s="30"/>
      <c r="D494" s="159" t="s">
        <v>160</v>
      </c>
      <c r="F494" s="160" t="s">
        <v>1057</v>
      </c>
      <c r="I494" s="116"/>
      <c r="J494" s="116"/>
      <c r="M494" s="30"/>
      <c r="N494" s="161"/>
      <c r="X494" s="54"/>
      <c r="AT494" s="15" t="s">
        <v>160</v>
      </c>
      <c r="AU494" s="15" t="s">
        <v>86</v>
      </c>
    </row>
    <row r="495" spans="2:65" s="12" customFormat="1" ht="11.25">
      <c r="B495" s="162"/>
      <c r="D495" s="163" t="s">
        <v>167</v>
      </c>
      <c r="E495" s="164" t="s">
        <v>1</v>
      </c>
      <c r="F495" s="165" t="s">
        <v>1058</v>
      </c>
      <c r="H495" s="166">
        <v>7.5</v>
      </c>
      <c r="I495" s="167"/>
      <c r="J495" s="167"/>
      <c r="M495" s="162"/>
      <c r="N495" s="168"/>
      <c r="X495" s="169"/>
      <c r="AT495" s="164" t="s">
        <v>167</v>
      </c>
      <c r="AU495" s="164" t="s">
        <v>86</v>
      </c>
      <c r="AV495" s="12" t="s">
        <v>88</v>
      </c>
      <c r="AW495" s="12" t="s">
        <v>4</v>
      </c>
      <c r="AX495" s="12" t="s">
        <v>86</v>
      </c>
      <c r="AY495" s="164" t="s">
        <v>150</v>
      </c>
    </row>
    <row r="496" spans="2:65" s="1" customFormat="1" ht="44.25" customHeight="1">
      <c r="B496" s="115"/>
      <c r="C496" s="146" t="s">
        <v>1059</v>
      </c>
      <c r="D496" s="146" t="s">
        <v>153</v>
      </c>
      <c r="E496" s="147" t="s">
        <v>1060</v>
      </c>
      <c r="F496" s="148" t="s">
        <v>1061</v>
      </c>
      <c r="G496" s="149" t="s">
        <v>172</v>
      </c>
      <c r="H496" s="150">
        <v>73</v>
      </c>
      <c r="I496" s="151"/>
      <c r="J496" s="151"/>
      <c r="K496" s="152">
        <f>ROUND(P496*H496,2)</f>
        <v>0</v>
      </c>
      <c r="L496" s="148" t="s">
        <v>307</v>
      </c>
      <c r="M496" s="30"/>
      <c r="N496" s="153" t="s">
        <v>1</v>
      </c>
      <c r="O496" s="114" t="s">
        <v>41</v>
      </c>
      <c r="P496" s="154">
        <f>I496+J496</f>
        <v>0</v>
      </c>
      <c r="Q496" s="154">
        <f>ROUND(I496*H496,2)</f>
        <v>0</v>
      </c>
      <c r="R496" s="154">
        <f>ROUND(J496*H496,2)</f>
        <v>0</v>
      </c>
      <c r="T496" s="155">
        <f>S496*H496</f>
        <v>0</v>
      </c>
      <c r="U496" s="155">
        <v>0</v>
      </c>
      <c r="V496" s="155">
        <f>U496*H496</f>
        <v>0</v>
      </c>
      <c r="W496" s="155">
        <v>0.44</v>
      </c>
      <c r="X496" s="156">
        <f>W496*H496</f>
        <v>32.119999999999997</v>
      </c>
      <c r="AR496" s="157" t="s">
        <v>174</v>
      </c>
      <c r="AT496" s="157" t="s">
        <v>153</v>
      </c>
      <c r="AU496" s="157" t="s">
        <v>86</v>
      </c>
      <c r="AY496" s="15" t="s">
        <v>150</v>
      </c>
      <c r="BE496" s="158">
        <f>IF(O496="základní",K496,0)</f>
        <v>0</v>
      </c>
      <c r="BF496" s="158">
        <f>IF(O496="snížená",K496,0)</f>
        <v>0</v>
      </c>
      <c r="BG496" s="158">
        <f>IF(O496="zákl. přenesená",K496,0)</f>
        <v>0</v>
      </c>
      <c r="BH496" s="158">
        <f>IF(O496="sníž. přenesená",K496,0)</f>
        <v>0</v>
      </c>
      <c r="BI496" s="158">
        <f>IF(O496="nulová",K496,0)</f>
        <v>0</v>
      </c>
      <c r="BJ496" s="15" t="s">
        <v>86</v>
      </c>
      <c r="BK496" s="158">
        <f>ROUND(P496*H496,2)</f>
        <v>0</v>
      </c>
      <c r="BL496" s="15" t="s">
        <v>174</v>
      </c>
      <c r="BM496" s="157" t="s">
        <v>1062</v>
      </c>
    </row>
    <row r="497" spans="2:65" s="1" customFormat="1" ht="11.25">
      <c r="B497" s="30"/>
      <c r="D497" s="159" t="s">
        <v>160</v>
      </c>
      <c r="F497" s="160" t="s">
        <v>1063</v>
      </c>
      <c r="I497" s="116"/>
      <c r="J497" s="116"/>
      <c r="M497" s="30"/>
      <c r="N497" s="161"/>
      <c r="X497" s="54"/>
      <c r="AT497" s="15" t="s">
        <v>160</v>
      </c>
      <c r="AU497" s="15" t="s">
        <v>86</v>
      </c>
    </row>
    <row r="498" spans="2:65" s="12" customFormat="1" ht="11.25">
      <c r="B498" s="162"/>
      <c r="D498" s="163" t="s">
        <v>167</v>
      </c>
      <c r="E498" s="164" t="s">
        <v>1</v>
      </c>
      <c r="F498" s="165" t="s">
        <v>1064</v>
      </c>
      <c r="H498" s="166">
        <v>5.5</v>
      </c>
      <c r="I498" s="167"/>
      <c r="J498" s="167"/>
      <c r="M498" s="162"/>
      <c r="N498" s="168"/>
      <c r="X498" s="169"/>
      <c r="AT498" s="164" t="s">
        <v>167</v>
      </c>
      <c r="AU498" s="164" t="s">
        <v>86</v>
      </c>
      <c r="AV498" s="12" t="s">
        <v>88</v>
      </c>
      <c r="AW498" s="12" t="s">
        <v>4</v>
      </c>
      <c r="AX498" s="12" t="s">
        <v>78</v>
      </c>
      <c r="AY498" s="164" t="s">
        <v>150</v>
      </c>
    </row>
    <row r="499" spans="2:65" s="12" customFormat="1" ht="11.25">
      <c r="B499" s="162"/>
      <c r="D499" s="163" t="s">
        <v>167</v>
      </c>
      <c r="E499" s="164" t="s">
        <v>1</v>
      </c>
      <c r="F499" s="165" t="s">
        <v>1065</v>
      </c>
      <c r="H499" s="166">
        <v>7.5</v>
      </c>
      <c r="I499" s="167"/>
      <c r="J499" s="167"/>
      <c r="M499" s="162"/>
      <c r="N499" s="168"/>
      <c r="X499" s="169"/>
      <c r="AT499" s="164" t="s">
        <v>167</v>
      </c>
      <c r="AU499" s="164" t="s">
        <v>86</v>
      </c>
      <c r="AV499" s="12" t="s">
        <v>88</v>
      </c>
      <c r="AW499" s="12" t="s">
        <v>4</v>
      </c>
      <c r="AX499" s="12" t="s">
        <v>78</v>
      </c>
      <c r="AY499" s="164" t="s">
        <v>150</v>
      </c>
    </row>
    <row r="500" spans="2:65" s="12" customFormat="1" ht="11.25">
      <c r="B500" s="162"/>
      <c r="D500" s="163" t="s">
        <v>167</v>
      </c>
      <c r="E500" s="164" t="s">
        <v>1</v>
      </c>
      <c r="F500" s="165" t="s">
        <v>1066</v>
      </c>
      <c r="H500" s="166">
        <v>60</v>
      </c>
      <c r="I500" s="167"/>
      <c r="J500" s="167"/>
      <c r="M500" s="162"/>
      <c r="N500" s="168"/>
      <c r="X500" s="169"/>
      <c r="AT500" s="164" t="s">
        <v>167</v>
      </c>
      <c r="AU500" s="164" t="s">
        <v>86</v>
      </c>
      <c r="AV500" s="12" t="s">
        <v>88</v>
      </c>
      <c r="AW500" s="12" t="s">
        <v>4</v>
      </c>
      <c r="AX500" s="12" t="s">
        <v>78</v>
      </c>
      <c r="AY500" s="164" t="s">
        <v>150</v>
      </c>
    </row>
    <row r="501" spans="2:65" s="13" customFormat="1" ht="11.25">
      <c r="B501" s="181"/>
      <c r="D501" s="163" t="s">
        <v>167</v>
      </c>
      <c r="E501" s="182" t="s">
        <v>1</v>
      </c>
      <c r="F501" s="183" t="s">
        <v>437</v>
      </c>
      <c r="H501" s="184">
        <v>73</v>
      </c>
      <c r="I501" s="185"/>
      <c r="J501" s="185"/>
      <c r="M501" s="181"/>
      <c r="N501" s="186"/>
      <c r="X501" s="187"/>
      <c r="AT501" s="182" t="s">
        <v>167</v>
      </c>
      <c r="AU501" s="182" t="s">
        <v>86</v>
      </c>
      <c r="AV501" s="13" t="s">
        <v>158</v>
      </c>
      <c r="AW501" s="13" t="s">
        <v>4</v>
      </c>
      <c r="AX501" s="13" t="s">
        <v>86</v>
      </c>
      <c r="AY501" s="182" t="s">
        <v>150</v>
      </c>
    </row>
    <row r="502" spans="2:65" s="1" customFormat="1" ht="37.9" customHeight="1">
      <c r="B502" s="115"/>
      <c r="C502" s="146" t="s">
        <v>1067</v>
      </c>
      <c r="D502" s="146" t="s">
        <v>153</v>
      </c>
      <c r="E502" s="147" t="s">
        <v>1068</v>
      </c>
      <c r="F502" s="148" t="s">
        <v>1069</v>
      </c>
      <c r="G502" s="149" t="s">
        <v>172</v>
      </c>
      <c r="H502" s="150">
        <v>73</v>
      </c>
      <c r="I502" s="151"/>
      <c r="J502" s="151"/>
      <c r="K502" s="152">
        <f>ROUND(P502*H502,2)</f>
        <v>0</v>
      </c>
      <c r="L502" s="148" t="s">
        <v>307</v>
      </c>
      <c r="M502" s="30"/>
      <c r="N502" s="153" t="s">
        <v>1</v>
      </c>
      <c r="O502" s="114" t="s">
        <v>41</v>
      </c>
      <c r="P502" s="154">
        <f>I502+J502</f>
        <v>0</v>
      </c>
      <c r="Q502" s="154">
        <f>ROUND(I502*H502,2)</f>
        <v>0</v>
      </c>
      <c r="R502" s="154">
        <f>ROUND(J502*H502,2)</f>
        <v>0</v>
      </c>
      <c r="T502" s="155">
        <f>S502*H502</f>
        <v>0</v>
      </c>
      <c r="U502" s="155">
        <v>0</v>
      </c>
      <c r="V502" s="155">
        <f>U502*H502</f>
        <v>0</v>
      </c>
      <c r="W502" s="155">
        <v>0</v>
      </c>
      <c r="X502" s="156">
        <f>W502*H502</f>
        <v>0</v>
      </c>
      <c r="AR502" s="157" t="s">
        <v>174</v>
      </c>
      <c r="AT502" s="157" t="s">
        <v>153</v>
      </c>
      <c r="AU502" s="157" t="s">
        <v>86</v>
      </c>
      <c r="AY502" s="15" t="s">
        <v>150</v>
      </c>
      <c r="BE502" s="158">
        <f>IF(O502="základní",K502,0)</f>
        <v>0</v>
      </c>
      <c r="BF502" s="158">
        <f>IF(O502="snížená",K502,0)</f>
        <v>0</v>
      </c>
      <c r="BG502" s="158">
        <f>IF(O502="zákl. přenesená",K502,0)</f>
        <v>0</v>
      </c>
      <c r="BH502" s="158">
        <f>IF(O502="sníž. přenesená",K502,0)</f>
        <v>0</v>
      </c>
      <c r="BI502" s="158">
        <f>IF(O502="nulová",K502,0)</f>
        <v>0</v>
      </c>
      <c r="BJ502" s="15" t="s">
        <v>86</v>
      </c>
      <c r="BK502" s="158">
        <f>ROUND(P502*H502,2)</f>
        <v>0</v>
      </c>
      <c r="BL502" s="15" t="s">
        <v>174</v>
      </c>
      <c r="BM502" s="157" t="s">
        <v>1070</v>
      </c>
    </row>
    <row r="503" spans="2:65" s="1" customFormat="1" ht="11.25">
      <c r="B503" s="30"/>
      <c r="D503" s="159" t="s">
        <v>160</v>
      </c>
      <c r="F503" s="160" t="s">
        <v>1071</v>
      </c>
      <c r="I503" s="116"/>
      <c r="J503" s="116"/>
      <c r="M503" s="30"/>
      <c r="N503" s="161"/>
      <c r="X503" s="54"/>
      <c r="AT503" s="15" t="s">
        <v>160</v>
      </c>
      <c r="AU503" s="15" t="s">
        <v>86</v>
      </c>
    </row>
    <row r="504" spans="2:65" s="12" customFormat="1" ht="11.25">
      <c r="B504" s="162"/>
      <c r="D504" s="163" t="s">
        <v>167</v>
      </c>
      <c r="E504" s="164" t="s">
        <v>1</v>
      </c>
      <c r="F504" s="165" t="s">
        <v>1064</v>
      </c>
      <c r="H504" s="166">
        <v>5.5</v>
      </c>
      <c r="I504" s="167"/>
      <c r="J504" s="167"/>
      <c r="M504" s="162"/>
      <c r="N504" s="168"/>
      <c r="X504" s="169"/>
      <c r="AT504" s="164" t="s">
        <v>167</v>
      </c>
      <c r="AU504" s="164" t="s">
        <v>86</v>
      </c>
      <c r="AV504" s="12" t="s">
        <v>88</v>
      </c>
      <c r="AW504" s="12" t="s">
        <v>4</v>
      </c>
      <c r="AX504" s="12" t="s">
        <v>78</v>
      </c>
      <c r="AY504" s="164" t="s">
        <v>150</v>
      </c>
    </row>
    <row r="505" spans="2:65" s="12" customFormat="1" ht="11.25">
      <c r="B505" s="162"/>
      <c r="D505" s="163" t="s">
        <v>167</v>
      </c>
      <c r="E505" s="164" t="s">
        <v>1</v>
      </c>
      <c r="F505" s="165" t="s">
        <v>1065</v>
      </c>
      <c r="H505" s="166">
        <v>7.5</v>
      </c>
      <c r="I505" s="167"/>
      <c r="J505" s="167"/>
      <c r="M505" s="162"/>
      <c r="N505" s="168"/>
      <c r="X505" s="169"/>
      <c r="AT505" s="164" t="s">
        <v>167</v>
      </c>
      <c r="AU505" s="164" t="s">
        <v>86</v>
      </c>
      <c r="AV505" s="12" t="s">
        <v>88</v>
      </c>
      <c r="AW505" s="12" t="s">
        <v>4</v>
      </c>
      <c r="AX505" s="12" t="s">
        <v>78</v>
      </c>
      <c r="AY505" s="164" t="s">
        <v>150</v>
      </c>
    </row>
    <row r="506" spans="2:65" s="12" customFormat="1" ht="11.25">
      <c r="B506" s="162"/>
      <c r="D506" s="163" t="s">
        <v>167</v>
      </c>
      <c r="E506" s="164" t="s">
        <v>1</v>
      </c>
      <c r="F506" s="165" t="s">
        <v>1066</v>
      </c>
      <c r="H506" s="166">
        <v>60</v>
      </c>
      <c r="I506" s="167"/>
      <c r="J506" s="167"/>
      <c r="M506" s="162"/>
      <c r="N506" s="168"/>
      <c r="X506" s="169"/>
      <c r="AT506" s="164" t="s">
        <v>167</v>
      </c>
      <c r="AU506" s="164" t="s">
        <v>86</v>
      </c>
      <c r="AV506" s="12" t="s">
        <v>88</v>
      </c>
      <c r="AW506" s="12" t="s">
        <v>4</v>
      </c>
      <c r="AX506" s="12" t="s">
        <v>78</v>
      </c>
      <c r="AY506" s="164" t="s">
        <v>150</v>
      </c>
    </row>
    <row r="507" spans="2:65" s="13" customFormat="1" ht="11.25">
      <c r="B507" s="181"/>
      <c r="D507" s="163" t="s">
        <v>167</v>
      </c>
      <c r="E507" s="182" t="s">
        <v>1</v>
      </c>
      <c r="F507" s="183" t="s">
        <v>437</v>
      </c>
      <c r="H507" s="184">
        <v>73</v>
      </c>
      <c r="I507" s="185"/>
      <c r="J507" s="185"/>
      <c r="M507" s="181"/>
      <c r="N507" s="186"/>
      <c r="X507" s="187"/>
      <c r="AT507" s="182" t="s">
        <v>167</v>
      </c>
      <c r="AU507" s="182" t="s">
        <v>86</v>
      </c>
      <c r="AV507" s="13" t="s">
        <v>158</v>
      </c>
      <c r="AW507" s="13" t="s">
        <v>4</v>
      </c>
      <c r="AX507" s="13" t="s">
        <v>86</v>
      </c>
      <c r="AY507" s="182" t="s">
        <v>150</v>
      </c>
    </row>
    <row r="508" spans="2:65" s="1" customFormat="1" ht="49.15" customHeight="1">
      <c r="B508" s="115"/>
      <c r="C508" s="146" t="s">
        <v>1072</v>
      </c>
      <c r="D508" s="146" t="s">
        <v>153</v>
      </c>
      <c r="E508" s="147" t="s">
        <v>1073</v>
      </c>
      <c r="F508" s="148" t="s">
        <v>1074</v>
      </c>
      <c r="G508" s="149" t="s">
        <v>172</v>
      </c>
      <c r="H508" s="150">
        <v>9.375</v>
      </c>
      <c r="I508" s="151"/>
      <c r="J508" s="151"/>
      <c r="K508" s="152">
        <f>ROUND(P508*H508,2)</f>
        <v>0</v>
      </c>
      <c r="L508" s="148" t="s">
        <v>307</v>
      </c>
      <c r="M508" s="30"/>
      <c r="N508" s="153" t="s">
        <v>1</v>
      </c>
      <c r="O508" s="114" t="s">
        <v>41</v>
      </c>
      <c r="P508" s="154">
        <f>I508+J508</f>
        <v>0</v>
      </c>
      <c r="Q508" s="154">
        <f>ROUND(I508*H508,2)</f>
        <v>0</v>
      </c>
      <c r="R508" s="154">
        <f>ROUND(J508*H508,2)</f>
        <v>0</v>
      </c>
      <c r="T508" s="155">
        <f>S508*H508</f>
        <v>0</v>
      </c>
      <c r="U508" s="155">
        <v>8.4250000000000005E-2</v>
      </c>
      <c r="V508" s="155">
        <f>U508*H508</f>
        <v>0.78984375000000007</v>
      </c>
      <c r="W508" s="155">
        <v>0</v>
      </c>
      <c r="X508" s="156">
        <f>W508*H508</f>
        <v>0</v>
      </c>
      <c r="AR508" s="157" t="s">
        <v>174</v>
      </c>
      <c r="AT508" s="157" t="s">
        <v>153</v>
      </c>
      <c r="AU508" s="157" t="s">
        <v>86</v>
      </c>
      <c r="AY508" s="15" t="s">
        <v>150</v>
      </c>
      <c r="BE508" s="158">
        <f>IF(O508="základní",K508,0)</f>
        <v>0</v>
      </c>
      <c r="BF508" s="158">
        <f>IF(O508="snížená",K508,0)</f>
        <v>0</v>
      </c>
      <c r="BG508" s="158">
        <f>IF(O508="zákl. přenesená",K508,0)</f>
        <v>0</v>
      </c>
      <c r="BH508" s="158">
        <f>IF(O508="sníž. přenesená",K508,0)</f>
        <v>0</v>
      </c>
      <c r="BI508" s="158">
        <f>IF(O508="nulová",K508,0)</f>
        <v>0</v>
      </c>
      <c r="BJ508" s="15" t="s">
        <v>86</v>
      </c>
      <c r="BK508" s="158">
        <f>ROUND(P508*H508,2)</f>
        <v>0</v>
      </c>
      <c r="BL508" s="15" t="s">
        <v>174</v>
      </c>
      <c r="BM508" s="157" t="s">
        <v>1075</v>
      </c>
    </row>
    <row r="509" spans="2:65" s="1" customFormat="1" ht="11.25">
      <c r="B509" s="30"/>
      <c r="D509" s="159" t="s">
        <v>160</v>
      </c>
      <c r="F509" s="160" t="s">
        <v>1076</v>
      </c>
      <c r="I509" s="116"/>
      <c r="J509" s="116"/>
      <c r="M509" s="30"/>
      <c r="N509" s="161"/>
      <c r="X509" s="54"/>
      <c r="AT509" s="15" t="s">
        <v>160</v>
      </c>
      <c r="AU509" s="15" t="s">
        <v>86</v>
      </c>
    </row>
    <row r="510" spans="2:65" s="12" customFormat="1" ht="11.25">
      <c r="B510" s="162"/>
      <c r="D510" s="163" t="s">
        <v>167</v>
      </c>
      <c r="E510" s="164" t="s">
        <v>1</v>
      </c>
      <c r="F510" s="165" t="s">
        <v>1077</v>
      </c>
      <c r="H510" s="166">
        <v>9.375</v>
      </c>
      <c r="I510" s="167"/>
      <c r="J510" s="167"/>
      <c r="M510" s="162"/>
      <c r="N510" s="168"/>
      <c r="X510" s="169"/>
      <c r="AT510" s="164" t="s">
        <v>167</v>
      </c>
      <c r="AU510" s="164" t="s">
        <v>86</v>
      </c>
      <c r="AV510" s="12" t="s">
        <v>88</v>
      </c>
      <c r="AW510" s="12" t="s">
        <v>4</v>
      </c>
      <c r="AX510" s="12" t="s">
        <v>86</v>
      </c>
      <c r="AY510" s="164" t="s">
        <v>150</v>
      </c>
    </row>
    <row r="511" spans="2:65" s="1" customFormat="1" ht="24.2" customHeight="1">
      <c r="B511" s="115"/>
      <c r="C511" s="170" t="s">
        <v>1078</v>
      </c>
      <c r="D511" s="170" t="s">
        <v>231</v>
      </c>
      <c r="E511" s="171" t="s">
        <v>1079</v>
      </c>
      <c r="F511" s="172" t="s">
        <v>1080</v>
      </c>
      <c r="G511" s="173" t="s">
        <v>172</v>
      </c>
      <c r="H511" s="174">
        <v>1.875</v>
      </c>
      <c r="I511" s="175"/>
      <c r="J511" s="176"/>
      <c r="K511" s="177">
        <f>ROUND(P511*H511,2)</f>
        <v>0</v>
      </c>
      <c r="L511" s="172" t="s">
        <v>307</v>
      </c>
      <c r="M511" s="178"/>
      <c r="N511" s="179" t="s">
        <v>1</v>
      </c>
      <c r="O511" s="114" t="s">
        <v>41</v>
      </c>
      <c r="P511" s="154">
        <f>I511+J511</f>
        <v>0</v>
      </c>
      <c r="Q511" s="154">
        <f>ROUND(I511*H511,2)</f>
        <v>0</v>
      </c>
      <c r="R511" s="154">
        <f>ROUND(J511*H511,2)</f>
        <v>0</v>
      </c>
      <c r="T511" s="155">
        <f>S511*H511</f>
        <v>0</v>
      </c>
      <c r="U511" s="155">
        <v>6.7000000000000004E-2</v>
      </c>
      <c r="V511" s="155">
        <f>U511*H511</f>
        <v>0.12562500000000001</v>
      </c>
      <c r="W511" s="155">
        <v>0</v>
      </c>
      <c r="X511" s="156">
        <f>W511*H511</f>
        <v>0</v>
      </c>
      <c r="AR511" s="157" t="s">
        <v>462</v>
      </c>
      <c r="AT511" s="157" t="s">
        <v>231</v>
      </c>
      <c r="AU511" s="157" t="s">
        <v>86</v>
      </c>
      <c r="AY511" s="15" t="s">
        <v>150</v>
      </c>
      <c r="BE511" s="158">
        <f>IF(O511="základní",K511,0)</f>
        <v>0</v>
      </c>
      <c r="BF511" s="158">
        <f>IF(O511="snížená",K511,0)</f>
        <v>0</v>
      </c>
      <c r="BG511" s="158">
        <f>IF(O511="zákl. přenesená",K511,0)</f>
        <v>0</v>
      </c>
      <c r="BH511" s="158">
        <f>IF(O511="sníž. přenesená",K511,0)</f>
        <v>0</v>
      </c>
      <c r="BI511" s="158">
        <f>IF(O511="nulová",K511,0)</f>
        <v>0</v>
      </c>
      <c r="BJ511" s="15" t="s">
        <v>86</v>
      </c>
      <c r="BK511" s="158">
        <f>ROUND(P511*H511,2)</f>
        <v>0</v>
      </c>
      <c r="BL511" s="15" t="s">
        <v>174</v>
      </c>
      <c r="BM511" s="157" t="s">
        <v>1081</v>
      </c>
    </row>
    <row r="512" spans="2:65" s="12" customFormat="1" ht="11.25">
      <c r="B512" s="162"/>
      <c r="D512" s="163" t="s">
        <v>167</v>
      </c>
      <c r="E512" s="164" t="s">
        <v>1</v>
      </c>
      <c r="F512" s="165" t="s">
        <v>1082</v>
      </c>
      <c r="H512" s="166">
        <v>1.875</v>
      </c>
      <c r="I512" s="167"/>
      <c r="J512" s="167"/>
      <c r="M512" s="162"/>
      <c r="N512" s="168"/>
      <c r="X512" s="169"/>
      <c r="AT512" s="164" t="s">
        <v>167</v>
      </c>
      <c r="AU512" s="164" t="s">
        <v>86</v>
      </c>
      <c r="AV512" s="12" t="s">
        <v>88</v>
      </c>
      <c r="AW512" s="12" t="s">
        <v>4</v>
      </c>
      <c r="AX512" s="12" t="s">
        <v>86</v>
      </c>
      <c r="AY512" s="164" t="s">
        <v>150</v>
      </c>
    </row>
    <row r="513" spans="2:65" s="1" customFormat="1" ht="37.9" customHeight="1">
      <c r="B513" s="115"/>
      <c r="C513" s="146" t="s">
        <v>1083</v>
      </c>
      <c r="D513" s="146" t="s">
        <v>153</v>
      </c>
      <c r="E513" s="147" t="s">
        <v>1084</v>
      </c>
      <c r="F513" s="148" t="s">
        <v>1085</v>
      </c>
      <c r="G513" s="149" t="s">
        <v>195</v>
      </c>
      <c r="H513" s="150">
        <v>60</v>
      </c>
      <c r="I513" s="151"/>
      <c r="J513" s="151"/>
      <c r="K513" s="152">
        <f>ROUND(P513*H513,2)</f>
        <v>0</v>
      </c>
      <c r="L513" s="148" t="s">
        <v>1086</v>
      </c>
      <c r="M513" s="30"/>
      <c r="N513" s="153" t="s">
        <v>1</v>
      </c>
      <c r="O513" s="114" t="s">
        <v>41</v>
      </c>
      <c r="P513" s="154">
        <f>I513+J513</f>
        <v>0</v>
      </c>
      <c r="Q513" s="154">
        <f>ROUND(I513*H513,2)</f>
        <v>0</v>
      </c>
      <c r="R513" s="154">
        <f>ROUND(J513*H513,2)</f>
        <v>0</v>
      </c>
      <c r="T513" s="155">
        <f>S513*H513</f>
        <v>0</v>
      </c>
      <c r="U513" s="155">
        <v>0</v>
      </c>
      <c r="V513" s="155">
        <f>U513*H513</f>
        <v>0</v>
      </c>
      <c r="W513" s="155">
        <v>0.2</v>
      </c>
      <c r="X513" s="156">
        <f>W513*H513</f>
        <v>12</v>
      </c>
      <c r="AR513" s="157" t="s">
        <v>174</v>
      </c>
      <c r="AT513" s="157" t="s">
        <v>153</v>
      </c>
      <c r="AU513" s="157" t="s">
        <v>86</v>
      </c>
      <c r="AY513" s="15" t="s">
        <v>150</v>
      </c>
      <c r="BE513" s="158">
        <f>IF(O513="základní",K513,0)</f>
        <v>0</v>
      </c>
      <c r="BF513" s="158">
        <f>IF(O513="snížená",K513,0)</f>
        <v>0</v>
      </c>
      <c r="BG513" s="158">
        <f>IF(O513="zákl. přenesená",K513,0)</f>
        <v>0</v>
      </c>
      <c r="BH513" s="158">
        <f>IF(O513="sníž. přenesená",K513,0)</f>
        <v>0</v>
      </c>
      <c r="BI513" s="158">
        <f>IF(O513="nulová",K513,0)</f>
        <v>0</v>
      </c>
      <c r="BJ513" s="15" t="s">
        <v>86</v>
      </c>
      <c r="BK513" s="158">
        <f>ROUND(P513*H513,2)</f>
        <v>0</v>
      </c>
      <c r="BL513" s="15" t="s">
        <v>174</v>
      </c>
      <c r="BM513" s="157" t="s">
        <v>1087</v>
      </c>
    </row>
    <row r="514" spans="2:65" s="1" customFormat="1" ht="11.25">
      <c r="B514" s="30"/>
      <c r="D514" s="159" t="s">
        <v>160</v>
      </c>
      <c r="F514" s="160" t="s">
        <v>1088</v>
      </c>
      <c r="I514" s="116"/>
      <c r="J514" s="116"/>
      <c r="M514" s="30"/>
      <c r="N514" s="161"/>
      <c r="X514" s="54"/>
      <c r="AT514" s="15" t="s">
        <v>160</v>
      </c>
      <c r="AU514" s="15" t="s">
        <v>86</v>
      </c>
    </row>
    <row r="515" spans="2:65" s="12" customFormat="1" ht="11.25">
      <c r="B515" s="162"/>
      <c r="D515" s="163" t="s">
        <v>167</v>
      </c>
      <c r="E515" s="164" t="s">
        <v>1</v>
      </c>
      <c r="F515" s="165" t="s">
        <v>438</v>
      </c>
      <c r="H515" s="166">
        <v>60</v>
      </c>
      <c r="I515" s="167"/>
      <c r="J515" s="167"/>
      <c r="M515" s="162"/>
      <c r="N515" s="168"/>
      <c r="X515" s="169"/>
      <c r="AT515" s="164" t="s">
        <v>167</v>
      </c>
      <c r="AU515" s="164" t="s">
        <v>86</v>
      </c>
      <c r="AV515" s="12" t="s">
        <v>88</v>
      </c>
      <c r="AW515" s="12" t="s">
        <v>4</v>
      </c>
      <c r="AX515" s="12" t="s">
        <v>86</v>
      </c>
      <c r="AY515" s="164" t="s">
        <v>150</v>
      </c>
    </row>
    <row r="516" spans="2:65" s="1" customFormat="1" ht="49.15" customHeight="1">
      <c r="B516" s="115"/>
      <c r="C516" s="146" t="s">
        <v>1089</v>
      </c>
      <c r="D516" s="146" t="s">
        <v>153</v>
      </c>
      <c r="E516" s="147" t="s">
        <v>1090</v>
      </c>
      <c r="F516" s="148" t="s">
        <v>1091</v>
      </c>
      <c r="G516" s="149" t="s">
        <v>195</v>
      </c>
      <c r="H516" s="150">
        <v>60</v>
      </c>
      <c r="I516" s="151"/>
      <c r="J516" s="151"/>
      <c r="K516" s="152">
        <f>ROUND(P516*H516,2)</f>
        <v>0</v>
      </c>
      <c r="L516" s="148" t="s">
        <v>307</v>
      </c>
      <c r="M516" s="30"/>
      <c r="N516" s="153" t="s">
        <v>1</v>
      </c>
      <c r="O516" s="114" t="s">
        <v>41</v>
      </c>
      <c r="P516" s="154">
        <f>I516+J516</f>
        <v>0</v>
      </c>
      <c r="Q516" s="154">
        <f>ROUND(I516*H516,2)</f>
        <v>0</v>
      </c>
      <c r="R516" s="154">
        <f>ROUND(J516*H516,2)</f>
        <v>0</v>
      </c>
      <c r="T516" s="155">
        <f>S516*H516</f>
        <v>0</v>
      </c>
      <c r="U516" s="155">
        <v>0</v>
      </c>
      <c r="V516" s="155">
        <f>U516*H516</f>
        <v>0</v>
      </c>
      <c r="W516" s="155">
        <v>0</v>
      </c>
      <c r="X516" s="156">
        <f>W516*H516</f>
        <v>0</v>
      </c>
      <c r="AR516" s="157" t="s">
        <v>174</v>
      </c>
      <c r="AT516" s="157" t="s">
        <v>153</v>
      </c>
      <c r="AU516" s="157" t="s">
        <v>86</v>
      </c>
      <c r="AY516" s="15" t="s">
        <v>150</v>
      </c>
      <c r="BE516" s="158">
        <f>IF(O516="základní",K516,0)</f>
        <v>0</v>
      </c>
      <c r="BF516" s="158">
        <f>IF(O516="snížená",K516,0)</f>
        <v>0</v>
      </c>
      <c r="BG516" s="158">
        <f>IF(O516="zákl. přenesená",K516,0)</f>
        <v>0</v>
      </c>
      <c r="BH516" s="158">
        <f>IF(O516="sníž. přenesená",K516,0)</f>
        <v>0</v>
      </c>
      <c r="BI516" s="158">
        <f>IF(O516="nulová",K516,0)</f>
        <v>0</v>
      </c>
      <c r="BJ516" s="15" t="s">
        <v>86</v>
      </c>
      <c r="BK516" s="158">
        <f>ROUND(P516*H516,2)</f>
        <v>0</v>
      </c>
      <c r="BL516" s="15" t="s">
        <v>174</v>
      </c>
      <c r="BM516" s="157" t="s">
        <v>1092</v>
      </c>
    </row>
    <row r="517" spans="2:65" s="1" customFormat="1" ht="11.25">
      <c r="B517" s="30"/>
      <c r="D517" s="159" t="s">
        <v>160</v>
      </c>
      <c r="F517" s="160" t="s">
        <v>1093</v>
      </c>
      <c r="I517" s="116"/>
      <c r="J517" s="116"/>
      <c r="M517" s="30"/>
      <c r="N517" s="161"/>
      <c r="X517" s="54"/>
      <c r="AT517" s="15" t="s">
        <v>160</v>
      </c>
      <c r="AU517" s="15" t="s">
        <v>86</v>
      </c>
    </row>
    <row r="518" spans="2:65" s="12" customFormat="1" ht="11.25">
      <c r="B518" s="162"/>
      <c r="D518" s="163" t="s">
        <v>167</v>
      </c>
      <c r="E518" s="164" t="s">
        <v>1</v>
      </c>
      <c r="F518" s="165" t="s">
        <v>438</v>
      </c>
      <c r="H518" s="166">
        <v>60</v>
      </c>
      <c r="I518" s="167"/>
      <c r="J518" s="167"/>
      <c r="M518" s="162"/>
      <c r="N518" s="168"/>
      <c r="X518" s="169"/>
      <c r="AT518" s="164" t="s">
        <v>167</v>
      </c>
      <c r="AU518" s="164" t="s">
        <v>86</v>
      </c>
      <c r="AV518" s="12" t="s">
        <v>88</v>
      </c>
      <c r="AW518" s="12" t="s">
        <v>4</v>
      </c>
      <c r="AX518" s="12" t="s">
        <v>86</v>
      </c>
      <c r="AY518" s="164" t="s">
        <v>150</v>
      </c>
    </row>
    <row r="519" spans="2:65" s="1" customFormat="1" ht="37.9" customHeight="1">
      <c r="B519" s="115"/>
      <c r="C519" s="146" t="s">
        <v>1094</v>
      </c>
      <c r="D519" s="146" t="s">
        <v>153</v>
      </c>
      <c r="E519" s="147" t="s">
        <v>1095</v>
      </c>
      <c r="F519" s="148" t="s">
        <v>1096</v>
      </c>
      <c r="G519" s="149" t="s">
        <v>195</v>
      </c>
      <c r="H519" s="150">
        <v>60</v>
      </c>
      <c r="I519" s="151"/>
      <c r="J519" s="151"/>
      <c r="K519" s="152">
        <f>ROUND(P519*H519,2)</f>
        <v>0</v>
      </c>
      <c r="L519" s="148" t="s">
        <v>307</v>
      </c>
      <c r="M519" s="30"/>
      <c r="N519" s="153" t="s">
        <v>1</v>
      </c>
      <c r="O519" s="114" t="s">
        <v>41</v>
      </c>
      <c r="P519" s="154">
        <f>I519+J519</f>
        <v>0</v>
      </c>
      <c r="Q519" s="154">
        <f>ROUND(I519*H519,2)</f>
        <v>0</v>
      </c>
      <c r="R519" s="154">
        <f>ROUND(J519*H519,2)</f>
        <v>0</v>
      </c>
      <c r="T519" s="155">
        <f>S519*H519</f>
        <v>0</v>
      </c>
      <c r="U519" s="155">
        <v>0.11934</v>
      </c>
      <c r="V519" s="155">
        <f>U519*H519</f>
        <v>7.1604000000000001</v>
      </c>
      <c r="W519" s="155">
        <v>0</v>
      </c>
      <c r="X519" s="156">
        <f>W519*H519</f>
        <v>0</v>
      </c>
      <c r="AR519" s="157" t="s">
        <v>174</v>
      </c>
      <c r="AT519" s="157" t="s">
        <v>153</v>
      </c>
      <c r="AU519" s="157" t="s">
        <v>86</v>
      </c>
      <c r="AY519" s="15" t="s">
        <v>150</v>
      </c>
      <c r="BE519" s="158">
        <f>IF(O519="základní",K519,0)</f>
        <v>0</v>
      </c>
      <c r="BF519" s="158">
        <f>IF(O519="snížená",K519,0)</f>
        <v>0</v>
      </c>
      <c r="BG519" s="158">
        <f>IF(O519="zákl. přenesená",K519,0)</f>
        <v>0</v>
      </c>
      <c r="BH519" s="158">
        <f>IF(O519="sníž. přenesená",K519,0)</f>
        <v>0</v>
      </c>
      <c r="BI519" s="158">
        <f>IF(O519="nulová",K519,0)</f>
        <v>0</v>
      </c>
      <c r="BJ519" s="15" t="s">
        <v>86</v>
      </c>
      <c r="BK519" s="158">
        <f>ROUND(P519*H519,2)</f>
        <v>0</v>
      </c>
      <c r="BL519" s="15" t="s">
        <v>174</v>
      </c>
      <c r="BM519" s="157" t="s">
        <v>1097</v>
      </c>
    </row>
    <row r="520" spans="2:65" s="1" customFormat="1" ht="11.25">
      <c r="B520" s="30"/>
      <c r="D520" s="159" t="s">
        <v>160</v>
      </c>
      <c r="F520" s="160" t="s">
        <v>1098</v>
      </c>
      <c r="I520" s="116"/>
      <c r="J520" s="116"/>
      <c r="M520" s="30"/>
      <c r="N520" s="161"/>
      <c r="X520" s="54"/>
      <c r="AT520" s="15" t="s">
        <v>160</v>
      </c>
      <c r="AU520" s="15" t="s">
        <v>86</v>
      </c>
    </row>
    <row r="521" spans="2:65" s="12" customFormat="1" ht="11.25">
      <c r="B521" s="162"/>
      <c r="D521" s="163" t="s">
        <v>167</v>
      </c>
      <c r="E521" s="164" t="s">
        <v>1</v>
      </c>
      <c r="F521" s="165" t="s">
        <v>438</v>
      </c>
      <c r="H521" s="166">
        <v>60</v>
      </c>
      <c r="I521" s="167"/>
      <c r="J521" s="167"/>
      <c r="M521" s="162"/>
      <c r="N521" s="168"/>
      <c r="X521" s="169"/>
      <c r="AT521" s="164" t="s">
        <v>167</v>
      </c>
      <c r="AU521" s="164" t="s">
        <v>86</v>
      </c>
      <c r="AV521" s="12" t="s">
        <v>88</v>
      </c>
      <c r="AW521" s="12" t="s">
        <v>4</v>
      </c>
      <c r="AX521" s="12" t="s">
        <v>86</v>
      </c>
      <c r="AY521" s="164" t="s">
        <v>150</v>
      </c>
    </row>
    <row r="522" spans="2:65" s="1" customFormat="1" ht="24.2" customHeight="1">
      <c r="B522" s="115"/>
      <c r="C522" s="146" t="s">
        <v>1099</v>
      </c>
      <c r="D522" s="146" t="s">
        <v>153</v>
      </c>
      <c r="E522" s="147" t="s">
        <v>1100</v>
      </c>
      <c r="F522" s="148" t="s">
        <v>1101</v>
      </c>
      <c r="G522" s="149" t="s">
        <v>195</v>
      </c>
      <c r="H522" s="150">
        <v>161</v>
      </c>
      <c r="I522" s="151"/>
      <c r="J522" s="151"/>
      <c r="K522" s="152">
        <f>ROUND(P522*H522,2)</f>
        <v>0</v>
      </c>
      <c r="L522" s="148" t="s">
        <v>157</v>
      </c>
      <c r="M522" s="30"/>
      <c r="N522" s="153" t="s">
        <v>1</v>
      </c>
      <c r="O522" s="114" t="s">
        <v>41</v>
      </c>
      <c r="P522" s="154">
        <f>I522+J522</f>
        <v>0</v>
      </c>
      <c r="Q522" s="154">
        <f>ROUND(I522*H522,2)</f>
        <v>0</v>
      </c>
      <c r="R522" s="154">
        <f>ROUND(J522*H522,2)</f>
        <v>0</v>
      </c>
      <c r="T522" s="155">
        <f>S522*H522</f>
        <v>0</v>
      </c>
      <c r="U522" s="155">
        <v>0</v>
      </c>
      <c r="V522" s="155">
        <f>U522*H522</f>
        <v>0</v>
      </c>
      <c r="W522" s="155">
        <v>0</v>
      </c>
      <c r="X522" s="156">
        <f>W522*H522</f>
        <v>0</v>
      </c>
      <c r="AR522" s="157" t="s">
        <v>174</v>
      </c>
      <c r="AT522" s="157" t="s">
        <v>153</v>
      </c>
      <c r="AU522" s="157" t="s">
        <v>86</v>
      </c>
      <c r="AY522" s="15" t="s">
        <v>150</v>
      </c>
      <c r="BE522" s="158">
        <f>IF(O522="základní",K522,0)</f>
        <v>0</v>
      </c>
      <c r="BF522" s="158">
        <f>IF(O522="snížená",K522,0)</f>
        <v>0</v>
      </c>
      <c r="BG522" s="158">
        <f>IF(O522="zákl. přenesená",K522,0)</f>
        <v>0</v>
      </c>
      <c r="BH522" s="158">
        <f>IF(O522="sníž. přenesená",K522,0)</f>
        <v>0</v>
      </c>
      <c r="BI522" s="158">
        <f>IF(O522="nulová",K522,0)</f>
        <v>0</v>
      </c>
      <c r="BJ522" s="15" t="s">
        <v>86</v>
      </c>
      <c r="BK522" s="158">
        <f>ROUND(P522*H522,2)</f>
        <v>0</v>
      </c>
      <c r="BL522" s="15" t="s">
        <v>174</v>
      </c>
      <c r="BM522" s="157" t="s">
        <v>1102</v>
      </c>
    </row>
    <row r="523" spans="2:65" s="1" customFormat="1" ht="11.25">
      <c r="B523" s="30"/>
      <c r="D523" s="159" t="s">
        <v>160</v>
      </c>
      <c r="F523" s="160" t="s">
        <v>1103</v>
      </c>
      <c r="I523" s="116"/>
      <c r="J523" s="116"/>
      <c r="M523" s="30"/>
      <c r="N523" s="161"/>
      <c r="X523" s="54"/>
      <c r="AT523" s="15" t="s">
        <v>160</v>
      </c>
      <c r="AU523" s="15" t="s">
        <v>86</v>
      </c>
    </row>
    <row r="524" spans="2:65" s="12" customFormat="1" ht="11.25">
      <c r="B524" s="162"/>
      <c r="D524" s="163" t="s">
        <v>167</v>
      </c>
      <c r="E524" s="164" t="s">
        <v>1</v>
      </c>
      <c r="F524" s="165" t="s">
        <v>1104</v>
      </c>
      <c r="H524" s="166">
        <v>161</v>
      </c>
      <c r="I524" s="167"/>
      <c r="J524" s="167"/>
      <c r="M524" s="162"/>
      <c r="N524" s="168"/>
      <c r="X524" s="169"/>
      <c r="AT524" s="164" t="s">
        <v>167</v>
      </c>
      <c r="AU524" s="164" t="s">
        <v>86</v>
      </c>
      <c r="AV524" s="12" t="s">
        <v>88</v>
      </c>
      <c r="AW524" s="12" t="s">
        <v>4</v>
      </c>
      <c r="AX524" s="12" t="s">
        <v>86</v>
      </c>
      <c r="AY524" s="164" t="s">
        <v>150</v>
      </c>
    </row>
    <row r="525" spans="2:65" s="1" customFormat="1" ht="24.2" customHeight="1">
      <c r="B525" s="115"/>
      <c r="C525" s="146" t="s">
        <v>1105</v>
      </c>
      <c r="D525" s="146" t="s">
        <v>153</v>
      </c>
      <c r="E525" s="147" t="s">
        <v>1106</v>
      </c>
      <c r="F525" s="148" t="s">
        <v>1107</v>
      </c>
      <c r="G525" s="149" t="s">
        <v>172</v>
      </c>
      <c r="H525" s="150">
        <v>65.5</v>
      </c>
      <c r="I525" s="151"/>
      <c r="J525" s="151"/>
      <c r="K525" s="152">
        <f>ROUND(P525*H525,2)</f>
        <v>0</v>
      </c>
      <c r="L525" s="148" t="s">
        <v>157</v>
      </c>
      <c r="M525" s="30"/>
      <c r="N525" s="153" t="s">
        <v>1</v>
      </c>
      <c r="O525" s="114" t="s">
        <v>41</v>
      </c>
      <c r="P525" s="154">
        <f>I525+J525</f>
        <v>0</v>
      </c>
      <c r="Q525" s="154">
        <f>ROUND(I525*H525,2)</f>
        <v>0</v>
      </c>
      <c r="R525" s="154">
        <f>ROUND(J525*H525,2)</f>
        <v>0</v>
      </c>
      <c r="T525" s="155">
        <f>S525*H525</f>
        <v>0</v>
      </c>
      <c r="U525" s="155">
        <v>0</v>
      </c>
      <c r="V525" s="155">
        <f>U525*H525</f>
        <v>0</v>
      </c>
      <c r="W525" s="155">
        <v>0</v>
      </c>
      <c r="X525" s="156">
        <f>W525*H525</f>
        <v>0</v>
      </c>
      <c r="AR525" s="157" t="s">
        <v>174</v>
      </c>
      <c r="AT525" s="157" t="s">
        <v>153</v>
      </c>
      <c r="AU525" s="157" t="s">
        <v>86</v>
      </c>
      <c r="AY525" s="15" t="s">
        <v>150</v>
      </c>
      <c r="BE525" s="158">
        <f>IF(O525="základní",K525,0)</f>
        <v>0</v>
      </c>
      <c r="BF525" s="158">
        <f>IF(O525="snížená",K525,0)</f>
        <v>0</v>
      </c>
      <c r="BG525" s="158">
        <f>IF(O525="zákl. přenesená",K525,0)</f>
        <v>0</v>
      </c>
      <c r="BH525" s="158">
        <f>IF(O525="sníž. přenesená",K525,0)</f>
        <v>0</v>
      </c>
      <c r="BI525" s="158">
        <f>IF(O525="nulová",K525,0)</f>
        <v>0</v>
      </c>
      <c r="BJ525" s="15" t="s">
        <v>86</v>
      </c>
      <c r="BK525" s="158">
        <f>ROUND(P525*H525,2)</f>
        <v>0</v>
      </c>
      <c r="BL525" s="15" t="s">
        <v>174</v>
      </c>
      <c r="BM525" s="157" t="s">
        <v>1108</v>
      </c>
    </row>
    <row r="526" spans="2:65" s="1" customFormat="1" ht="11.25">
      <c r="B526" s="30"/>
      <c r="D526" s="159" t="s">
        <v>160</v>
      </c>
      <c r="F526" s="160" t="s">
        <v>1109</v>
      </c>
      <c r="I526" s="116"/>
      <c r="J526" s="116"/>
      <c r="M526" s="30"/>
      <c r="N526" s="161"/>
      <c r="X526" s="54"/>
      <c r="AT526" s="15" t="s">
        <v>160</v>
      </c>
      <c r="AU526" s="15" t="s">
        <v>86</v>
      </c>
    </row>
    <row r="527" spans="2:65" s="12" customFormat="1" ht="11.25">
      <c r="B527" s="162"/>
      <c r="D527" s="163" t="s">
        <v>167</v>
      </c>
      <c r="E527" s="164" t="s">
        <v>1</v>
      </c>
      <c r="F527" s="165" t="s">
        <v>1110</v>
      </c>
      <c r="H527" s="166">
        <v>65.5</v>
      </c>
      <c r="I527" s="167"/>
      <c r="J527" s="167"/>
      <c r="M527" s="162"/>
      <c r="N527" s="168"/>
      <c r="X527" s="169"/>
      <c r="AT527" s="164" t="s">
        <v>167</v>
      </c>
      <c r="AU527" s="164" t="s">
        <v>86</v>
      </c>
      <c r="AV527" s="12" t="s">
        <v>88</v>
      </c>
      <c r="AW527" s="12" t="s">
        <v>4</v>
      </c>
      <c r="AX527" s="12" t="s">
        <v>86</v>
      </c>
      <c r="AY527" s="164" t="s">
        <v>150</v>
      </c>
    </row>
    <row r="528" spans="2:65" s="11" customFormat="1" ht="25.9" customHeight="1">
      <c r="B528" s="133"/>
      <c r="D528" s="134" t="s">
        <v>77</v>
      </c>
      <c r="E528" s="135" t="s">
        <v>1111</v>
      </c>
      <c r="F528" s="135" t="s">
        <v>1112</v>
      </c>
      <c r="I528" s="136"/>
      <c r="J528" s="136"/>
      <c r="K528" s="137">
        <f>BK528</f>
        <v>0</v>
      </c>
      <c r="M528" s="133"/>
      <c r="N528" s="138"/>
      <c r="Q528" s="139">
        <f>SUM(Q529:Q533)</f>
        <v>0</v>
      </c>
      <c r="R528" s="139">
        <f>SUM(R529:R533)</f>
        <v>0</v>
      </c>
      <c r="T528" s="140">
        <f>SUM(T529:T533)</f>
        <v>0</v>
      </c>
      <c r="V528" s="140">
        <f>SUM(V529:V533)</f>
        <v>0</v>
      </c>
      <c r="X528" s="141">
        <f>SUM(X529:X533)</f>
        <v>0</v>
      </c>
      <c r="AR528" s="134" t="s">
        <v>158</v>
      </c>
      <c r="AT528" s="142" t="s">
        <v>77</v>
      </c>
      <c r="AU528" s="142" t="s">
        <v>78</v>
      </c>
      <c r="AY528" s="134" t="s">
        <v>150</v>
      </c>
      <c r="BK528" s="143">
        <f>SUM(BK529:BK533)</f>
        <v>0</v>
      </c>
    </row>
    <row r="529" spans="2:65" s="1" customFormat="1" ht="21.75" customHeight="1">
      <c r="B529" s="115"/>
      <c r="C529" s="146" t="s">
        <v>1113</v>
      </c>
      <c r="D529" s="146" t="s">
        <v>153</v>
      </c>
      <c r="E529" s="147" t="s">
        <v>1114</v>
      </c>
      <c r="F529" s="148" t="s">
        <v>1115</v>
      </c>
      <c r="G529" s="149" t="s">
        <v>1116</v>
      </c>
      <c r="H529" s="150">
        <v>40</v>
      </c>
      <c r="I529" s="151"/>
      <c r="J529" s="151"/>
      <c r="K529" s="152">
        <f>ROUND(P529*H529,2)</f>
        <v>0</v>
      </c>
      <c r="L529" s="148" t="s">
        <v>1</v>
      </c>
      <c r="M529" s="30"/>
      <c r="N529" s="153" t="s">
        <v>1</v>
      </c>
      <c r="O529" s="114" t="s">
        <v>41</v>
      </c>
      <c r="P529" s="154">
        <f>I529+J529</f>
        <v>0</v>
      </c>
      <c r="Q529" s="154">
        <f>ROUND(I529*H529,2)</f>
        <v>0</v>
      </c>
      <c r="R529" s="154">
        <f>ROUND(J529*H529,2)</f>
        <v>0</v>
      </c>
      <c r="T529" s="155">
        <f>S529*H529</f>
        <v>0</v>
      </c>
      <c r="U529" s="155">
        <v>0</v>
      </c>
      <c r="V529" s="155">
        <f>U529*H529</f>
        <v>0</v>
      </c>
      <c r="W529" s="155">
        <v>0</v>
      </c>
      <c r="X529" s="156">
        <f>W529*H529</f>
        <v>0</v>
      </c>
      <c r="AR529" s="157" t="s">
        <v>249</v>
      </c>
      <c r="AT529" s="157" t="s">
        <v>153</v>
      </c>
      <c r="AU529" s="157" t="s">
        <v>86</v>
      </c>
      <c r="AY529" s="15" t="s">
        <v>150</v>
      </c>
      <c r="BE529" s="158">
        <f>IF(O529="základní",K529,0)</f>
        <v>0</v>
      </c>
      <c r="BF529" s="158">
        <f>IF(O529="snížená",K529,0)</f>
        <v>0</v>
      </c>
      <c r="BG529" s="158">
        <f>IF(O529="zákl. přenesená",K529,0)</f>
        <v>0</v>
      </c>
      <c r="BH529" s="158">
        <f>IF(O529="sníž. přenesená",K529,0)</f>
        <v>0</v>
      </c>
      <c r="BI529" s="158">
        <f>IF(O529="nulová",K529,0)</f>
        <v>0</v>
      </c>
      <c r="BJ529" s="15" t="s">
        <v>86</v>
      </c>
      <c r="BK529" s="158">
        <f>ROUND(P529*H529,2)</f>
        <v>0</v>
      </c>
      <c r="BL529" s="15" t="s">
        <v>249</v>
      </c>
      <c r="BM529" s="157" t="s">
        <v>1117</v>
      </c>
    </row>
    <row r="530" spans="2:65" s="1" customFormat="1" ht="16.5" customHeight="1">
      <c r="B530" s="115"/>
      <c r="C530" s="146" t="s">
        <v>1118</v>
      </c>
      <c r="D530" s="146" t="s">
        <v>153</v>
      </c>
      <c r="E530" s="147" t="s">
        <v>1119</v>
      </c>
      <c r="F530" s="148" t="s">
        <v>1120</v>
      </c>
      <c r="G530" s="149" t="s">
        <v>1116</v>
      </c>
      <c r="H530" s="150">
        <v>40</v>
      </c>
      <c r="I530" s="151"/>
      <c r="J530" s="151"/>
      <c r="K530" s="152">
        <f>ROUND(P530*H530,2)</f>
        <v>0</v>
      </c>
      <c r="L530" s="148" t="s">
        <v>1</v>
      </c>
      <c r="M530" s="30"/>
      <c r="N530" s="153" t="s">
        <v>1</v>
      </c>
      <c r="O530" s="114" t="s">
        <v>41</v>
      </c>
      <c r="P530" s="154">
        <f>I530+J530</f>
        <v>0</v>
      </c>
      <c r="Q530" s="154">
        <f>ROUND(I530*H530,2)</f>
        <v>0</v>
      </c>
      <c r="R530" s="154">
        <f>ROUND(J530*H530,2)</f>
        <v>0</v>
      </c>
      <c r="T530" s="155">
        <f>S530*H530</f>
        <v>0</v>
      </c>
      <c r="U530" s="155">
        <v>0</v>
      </c>
      <c r="V530" s="155">
        <f>U530*H530</f>
        <v>0</v>
      </c>
      <c r="W530" s="155">
        <v>0</v>
      </c>
      <c r="X530" s="156">
        <f>W530*H530</f>
        <v>0</v>
      </c>
      <c r="AR530" s="157" t="s">
        <v>249</v>
      </c>
      <c r="AT530" s="157" t="s">
        <v>153</v>
      </c>
      <c r="AU530" s="157" t="s">
        <v>86</v>
      </c>
      <c r="AY530" s="15" t="s">
        <v>150</v>
      </c>
      <c r="BE530" s="158">
        <f>IF(O530="základní",K530,0)</f>
        <v>0</v>
      </c>
      <c r="BF530" s="158">
        <f>IF(O530="snížená",K530,0)</f>
        <v>0</v>
      </c>
      <c r="BG530" s="158">
        <f>IF(O530="zákl. přenesená",K530,0)</f>
        <v>0</v>
      </c>
      <c r="BH530" s="158">
        <f>IF(O530="sníž. přenesená",K530,0)</f>
        <v>0</v>
      </c>
      <c r="BI530" s="158">
        <f>IF(O530="nulová",K530,0)</f>
        <v>0</v>
      </c>
      <c r="BJ530" s="15" t="s">
        <v>86</v>
      </c>
      <c r="BK530" s="158">
        <f>ROUND(P530*H530,2)</f>
        <v>0</v>
      </c>
      <c r="BL530" s="15" t="s">
        <v>249</v>
      </c>
      <c r="BM530" s="157" t="s">
        <v>1121</v>
      </c>
    </row>
    <row r="531" spans="2:65" s="1" customFormat="1" ht="24.2" customHeight="1">
      <c r="B531" s="115"/>
      <c r="C531" s="146" t="s">
        <v>1122</v>
      </c>
      <c r="D531" s="146" t="s">
        <v>153</v>
      </c>
      <c r="E531" s="147" t="s">
        <v>1123</v>
      </c>
      <c r="F531" s="148" t="s">
        <v>1124</v>
      </c>
      <c r="G531" s="149" t="s">
        <v>1116</v>
      </c>
      <c r="H531" s="150">
        <v>40</v>
      </c>
      <c r="I531" s="151"/>
      <c r="J531" s="151"/>
      <c r="K531" s="152">
        <f>ROUND(P531*H531,2)</f>
        <v>0</v>
      </c>
      <c r="L531" s="148" t="s">
        <v>307</v>
      </c>
      <c r="M531" s="30"/>
      <c r="N531" s="153" t="s">
        <v>1</v>
      </c>
      <c r="O531" s="114" t="s">
        <v>41</v>
      </c>
      <c r="P531" s="154">
        <f>I531+J531</f>
        <v>0</v>
      </c>
      <c r="Q531" s="154">
        <f>ROUND(I531*H531,2)</f>
        <v>0</v>
      </c>
      <c r="R531" s="154">
        <f>ROUND(J531*H531,2)</f>
        <v>0</v>
      </c>
      <c r="T531" s="155">
        <f>S531*H531</f>
        <v>0</v>
      </c>
      <c r="U531" s="155">
        <v>0</v>
      </c>
      <c r="V531" s="155">
        <f>U531*H531</f>
        <v>0</v>
      </c>
      <c r="W531" s="155">
        <v>0</v>
      </c>
      <c r="X531" s="156">
        <f>W531*H531</f>
        <v>0</v>
      </c>
      <c r="AR531" s="157" t="s">
        <v>249</v>
      </c>
      <c r="AT531" s="157" t="s">
        <v>153</v>
      </c>
      <c r="AU531" s="157" t="s">
        <v>86</v>
      </c>
      <c r="AY531" s="15" t="s">
        <v>150</v>
      </c>
      <c r="BE531" s="158">
        <f>IF(O531="základní",K531,0)</f>
        <v>0</v>
      </c>
      <c r="BF531" s="158">
        <f>IF(O531="snížená",K531,0)</f>
        <v>0</v>
      </c>
      <c r="BG531" s="158">
        <f>IF(O531="zákl. přenesená",K531,0)</f>
        <v>0</v>
      </c>
      <c r="BH531" s="158">
        <f>IF(O531="sníž. přenesená",K531,0)</f>
        <v>0</v>
      </c>
      <c r="BI531" s="158">
        <f>IF(O531="nulová",K531,0)</f>
        <v>0</v>
      </c>
      <c r="BJ531" s="15" t="s">
        <v>86</v>
      </c>
      <c r="BK531" s="158">
        <f>ROUND(P531*H531,2)</f>
        <v>0</v>
      </c>
      <c r="BL531" s="15" t="s">
        <v>249</v>
      </c>
      <c r="BM531" s="157" t="s">
        <v>1125</v>
      </c>
    </row>
    <row r="532" spans="2:65" s="1" customFormat="1" ht="11.25">
      <c r="B532" s="30"/>
      <c r="D532" s="159" t="s">
        <v>160</v>
      </c>
      <c r="F532" s="160" t="s">
        <v>1126</v>
      </c>
      <c r="I532" s="116"/>
      <c r="J532" s="116"/>
      <c r="M532" s="30"/>
      <c r="N532" s="161"/>
      <c r="X532" s="54"/>
      <c r="AT532" s="15" t="s">
        <v>160</v>
      </c>
      <c r="AU532" s="15" t="s">
        <v>86</v>
      </c>
    </row>
    <row r="533" spans="2:65" s="1" customFormat="1" ht="33" customHeight="1">
      <c r="B533" s="115"/>
      <c r="C533" s="146" t="s">
        <v>1127</v>
      </c>
      <c r="D533" s="146" t="s">
        <v>153</v>
      </c>
      <c r="E533" s="147" t="s">
        <v>1128</v>
      </c>
      <c r="F533" s="148" t="s">
        <v>1129</v>
      </c>
      <c r="G533" s="149" t="s">
        <v>1116</v>
      </c>
      <c r="H533" s="150">
        <v>40</v>
      </c>
      <c r="I533" s="151"/>
      <c r="J533" s="151"/>
      <c r="K533" s="152">
        <f>ROUND(P533*H533,2)</f>
        <v>0</v>
      </c>
      <c r="L533" s="148" t="s">
        <v>1</v>
      </c>
      <c r="M533" s="30"/>
      <c r="N533" s="153" t="s">
        <v>1</v>
      </c>
      <c r="O533" s="114" t="s">
        <v>41</v>
      </c>
      <c r="P533" s="154">
        <f>I533+J533</f>
        <v>0</v>
      </c>
      <c r="Q533" s="154">
        <f>ROUND(I533*H533,2)</f>
        <v>0</v>
      </c>
      <c r="R533" s="154">
        <f>ROUND(J533*H533,2)</f>
        <v>0</v>
      </c>
      <c r="T533" s="155">
        <f>S533*H533</f>
        <v>0</v>
      </c>
      <c r="U533" s="155">
        <v>0</v>
      </c>
      <c r="V533" s="155">
        <f>U533*H533</f>
        <v>0</v>
      </c>
      <c r="W533" s="155">
        <v>0</v>
      </c>
      <c r="X533" s="156">
        <f>W533*H533</f>
        <v>0</v>
      </c>
      <c r="AR533" s="157" t="s">
        <v>158</v>
      </c>
      <c r="AT533" s="157" t="s">
        <v>153</v>
      </c>
      <c r="AU533" s="157" t="s">
        <v>86</v>
      </c>
      <c r="AY533" s="15" t="s">
        <v>150</v>
      </c>
      <c r="BE533" s="158">
        <f>IF(O533="základní",K533,0)</f>
        <v>0</v>
      </c>
      <c r="BF533" s="158">
        <f>IF(O533="snížená",K533,0)</f>
        <v>0</v>
      </c>
      <c r="BG533" s="158">
        <f>IF(O533="zákl. přenesená",K533,0)</f>
        <v>0</v>
      </c>
      <c r="BH533" s="158">
        <f>IF(O533="sníž. přenesená",K533,0)</f>
        <v>0</v>
      </c>
      <c r="BI533" s="158">
        <f>IF(O533="nulová",K533,0)</f>
        <v>0</v>
      </c>
      <c r="BJ533" s="15" t="s">
        <v>86</v>
      </c>
      <c r="BK533" s="158">
        <f>ROUND(P533*H533,2)</f>
        <v>0</v>
      </c>
      <c r="BL533" s="15" t="s">
        <v>158</v>
      </c>
      <c r="BM533" s="157" t="s">
        <v>1130</v>
      </c>
    </row>
    <row r="534" spans="2:65" s="11" customFormat="1" ht="25.9" customHeight="1">
      <c r="B534" s="133"/>
      <c r="D534" s="134" t="s">
        <v>77</v>
      </c>
      <c r="E534" s="135" t="s">
        <v>123</v>
      </c>
      <c r="F534" s="135" t="s">
        <v>1131</v>
      </c>
      <c r="I534" s="136"/>
      <c r="J534" s="136"/>
      <c r="K534" s="137">
        <f>BK534</f>
        <v>0</v>
      </c>
      <c r="M534" s="133"/>
      <c r="N534" s="138"/>
      <c r="Q534" s="139">
        <f>Q535+Q540+Q543</f>
        <v>0</v>
      </c>
      <c r="R534" s="139">
        <f>R535+R540+R543</f>
        <v>0</v>
      </c>
      <c r="T534" s="140">
        <f>T535+T540+T543</f>
        <v>0</v>
      </c>
      <c r="V534" s="140">
        <f>V535+V540+V543</f>
        <v>0</v>
      </c>
      <c r="X534" s="141">
        <f>X535+X540+X543</f>
        <v>0</v>
      </c>
      <c r="AR534" s="134" t="s">
        <v>183</v>
      </c>
      <c r="AT534" s="142" t="s">
        <v>77</v>
      </c>
      <c r="AU534" s="142" t="s">
        <v>78</v>
      </c>
      <c r="AY534" s="134" t="s">
        <v>150</v>
      </c>
      <c r="BK534" s="143">
        <f>BK535+BK540+BK543</f>
        <v>0</v>
      </c>
    </row>
    <row r="535" spans="2:65" s="11" customFormat="1" ht="22.9" customHeight="1">
      <c r="B535" s="133"/>
      <c r="D535" s="134" t="s">
        <v>77</v>
      </c>
      <c r="E535" s="144" t="s">
        <v>1132</v>
      </c>
      <c r="F535" s="144" t="s">
        <v>1133</v>
      </c>
      <c r="I535" s="136"/>
      <c r="J535" s="136"/>
      <c r="K535" s="145">
        <f>BK535</f>
        <v>0</v>
      </c>
      <c r="M535" s="133"/>
      <c r="N535" s="138"/>
      <c r="Q535" s="139">
        <f>SUM(Q536:Q539)</f>
        <v>0</v>
      </c>
      <c r="R535" s="139">
        <f>SUM(R536:R539)</f>
        <v>0</v>
      </c>
      <c r="T535" s="140">
        <f>SUM(T536:T539)</f>
        <v>0</v>
      </c>
      <c r="V535" s="140">
        <f>SUM(V536:V539)</f>
        <v>0</v>
      </c>
      <c r="X535" s="141">
        <f>SUM(X536:X539)</f>
        <v>0</v>
      </c>
      <c r="AR535" s="134" t="s">
        <v>183</v>
      </c>
      <c r="AT535" s="142" t="s">
        <v>77</v>
      </c>
      <c r="AU535" s="142" t="s">
        <v>86</v>
      </c>
      <c r="AY535" s="134" t="s">
        <v>150</v>
      </c>
      <c r="BK535" s="143">
        <f>SUM(BK536:BK539)</f>
        <v>0</v>
      </c>
    </row>
    <row r="536" spans="2:65" s="1" customFormat="1" ht="24.2" customHeight="1">
      <c r="B536" s="115"/>
      <c r="C536" s="146" t="s">
        <v>1134</v>
      </c>
      <c r="D536" s="146" t="s">
        <v>153</v>
      </c>
      <c r="E536" s="147" t="s">
        <v>1135</v>
      </c>
      <c r="F536" s="148" t="s">
        <v>1136</v>
      </c>
      <c r="G536" s="149" t="s">
        <v>1137</v>
      </c>
      <c r="H536" s="150">
        <v>1</v>
      </c>
      <c r="I536" s="151"/>
      <c r="J536" s="151"/>
      <c r="K536" s="152">
        <f>ROUND(P536*H536,2)</f>
        <v>0</v>
      </c>
      <c r="L536" s="148" t="s">
        <v>1</v>
      </c>
      <c r="M536" s="30"/>
      <c r="N536" s="153" t="s">
        <v>1</v>
      </c>
      <c r="O536" s="114" t="s">
        <v>41</v>
      </c>
      <c r="P536" s="154">
        <f>I536+J536</f>
        <v>0</v>
      </c>
      <c r="Q536" s="154">
        <f>ROUND(I536*H536,2)</f>
        <v>0</v>
      </c>
      <c r="R536" s="154">
        <f>ROUND(J536*H536,2)</f>
        <v>0</v>
      </c>
      <c r="T536" s="155">
        <f>S536*H536</f>
        <v>0</v>
      </c>
      <c r="U536" s="155">
        <v>0</v>
      </c>
      <c r="V536" s="155">
        <f>U536*H536</f>
        <v>0</v>
      </c>
      <c r="W536" s="155">
        <v>0</v>
      </c>
      <c r="X536" s="156">
        <f>W536*H536</f>
        <v>0</v>
      </c>
      <c r="AR536" s="157" t="s">
        <v>1138</v>
      </c>
      <c r="AT536" s="157" t="s">
        <v>153</v>
      </c>
      <c r="AU536" s="157" t="s">
        <v>88</v>
      </c>
      <c r="AY536" s="15" t="s">
        <v>150</v>
      </c>
      <c r="BE536" s="158">
        <f>IF(O536="základní",K536,0)</f>
        <v>0</v>
      </c>
      <c r="BF536" s="158">
        <f>IF(O536="snížená",K536,0)</f>
        <v>0</v>
      </c>
      <c r="BG536" s="158">
        <f>IF(O536="zákl. přenesená",K536,0)</f>
        <v>0</v>
      </c>
      <c r="BH536" s="158">
        <f>IF(O536="sníž. přenesená",K536,0)</f>
        <v>0</v>
      </c>
      <c r="BI536" s="158">
        <f>IF(O536="nulová",K536,0)</f>
        <v>0</v>
      </c>
      <c r="BJ536" s="15" t="s">
        <v>86</v>
      </c>
      <c r="BK536" s="158">
        <f>ROUND(P536*H536,2)</f>
        <v>0</v>
      </c>
      <c r="BL536" s="15" t="s">
        <v>1138</v>
      </c>
      <c r="BM536" s="157" t="s">
        <v>1139</v>
      </c>
    </row>
    <row r="537" spans="2:65" s="1" customFormat="1" ht="24.2" customHeight="1">
      <c r="B537" s="115"/>
      <c r="C537" s="146" t="s">
        <v>1140</v>
      </c>
      <c r="D537" s="146" t="s">
        <v>153</v>
      </c>
      <c r="E537" s="147" t="s">
        <v>1141</v>
      </c>
      <c r="F537" s="148" t="s">
        <v>1142</v>
      </c>
      <c r="G537" s="149" t="s">
        <v>1137</v>
      </c>
      <c r="H537" s="150">
        <v>1</v>
      </c>
      <c r="I537" s="151"/>
      <c r="J537" s="151"/>
      <c r="K537" s="152">
        <f>ROUND(P537*H537,2)</f>
        <v>0</v>
      </c>
      <c r="L537" s="148" t="s">
        <v>1</v>
      </c>
      <c r="M537" s="30"/>
      <c r="N537" s="153" t="s">
        <v>1</v>
      </c>
      <c r="O537" s="114" t="s">
        <v>41</v>
      </c>
      <c r="P537" s="154">
        <f>I537+J537</f>
        <v>0</v>
      </c>
      <c r="Q537" s="154">
        <f>ROUND(I537*H537,2)</f>
        <v>0</v>
      </c>
      <c r="R537" s="154">
        <f>ROUND(J537*H537,2)</f>
        <v>0</v>
      </c>
      <c r="T537" s="155">
        <f>S537*H537</f>
        <v>0</v>
      </c>
      <c r="U537" s="155">
        <v>0</v>
      </c>
      <c r="V537" s="155">
        <f>U537*H537</f>
        <v>0</v>
      </c>
      <c r="W537" s="155">
        <v>0</v>
      </c>
      <c r="X537" s="156">
        <f>W537*H537</f>
        <v>0</v>
      </c>
      <c r="AR537" s="157" t="s">
        <v>1138</v>
      </c>
      <c r="AT537" s="157" t="s">
        <v>153</v>
      </c>
      <c r="AU537" s="157" t="s">
        <v>88</v>
      </c>
      <c r="AY537" s="15" t="s">
        <v>150</v>
      </c>
      <c r="BE537" s="158">
        <f>IF(O537="základní",K537,0)</f>
        <v>0</v>
      </c>
      <c r="BF537" s="158">
        <f>IF(O537="snížená",K537,0)</f>
        <v>0</v>
      </c>
      <c r="BG537" s="158">
        <f>IF(O537="zákl. přenesená",K537,0)</f>
        <v>0</v>
      </c>
      <c r="BH537" s="158">
        <f>IF(O537="sníž. přenesená",K537,0)</f>
        <v>0</v>
      </c>
      <c r="BI537" s="158">
        <f>IF(O537="nulová",K537,0)</f>
        <v>0</v>
      </c>
      <c r="BJ537" s="15" t="s">
        <v>86</v>
      </c>
      <c r="BK537" s="158">
        <f>ROUND(P537*H537,2)</f>
        <v>0</v>
      </c>
      <c r="BL537" s="15" t="s">
        <v>1138</v>
      </c>
      <c r="BM537" s="157" t="s">
        <v>1143</v>
      </c>
    </row>
    <row r="538" spans="2:65" s="1" customFormat="1" ht="24.2" customHeight="1">
      <c r="B538" s="115"/>
      <c r="C538" s="146" t="s">
        <v>1144</v>
      </c>
      <c r="D538" s="146" t="s">
        <v>153</v>
      </c>
      <c r="E538" s="147" t="s">
        <v>1145</v>
      </c>
      <c r="F538" s="148" t="s">
        <v>1146</v>
      </c>
      <c r="G538" s="149" t="s">
        <v>1147</v>
      </c>
      <c r="H538" s="150">
        <v>1</v>
      </c>
      <c r="I538" s="151"/>
      <c r="J538" s="151"/>
      <c r="K538" s="152">
        <f>ROUND(P538*H538,2)</f>
        <v>0</v>
      </c>
      <c r="L538" s="148" t="s">
        <v>1</v>
      </c>
      <c r="M538" s="30"/>
      <c r="N538" s="153" t="s">
        <v>1</v>
      </c>
      <c r="O538" s="114" t="s">
        <v>41</v>
      </c>
      <c r="P538" s="154">
        <f>I538+J538</f>
        <v>0</v>
      </c>
      <c r="Q538" s="154">
        <f>ROUND(I538*H538,2)</f>
        <v>0</v>
      </c>
      <c r="R538" s="154">
        <f>ROUND(J538*H538,2)</f>
        <v>0</v>
      </c>
      <c r="T538" s="155">
        <f>S538*H538</f>
        <v>0</v>
      </c>
      <c r="U538" s="155">
        <v>0</v>
      </c>
      <c r="V538" s="155">
        <f>U538*H538</f>
        <v>0</v>
      </c>
      <c r="W538" s="155">
        <v>0</v>
      </c>
      <c r="X538" s="156">
        <f>W538*H538</f>
        <v>0</v>
      </c>
      <c r="AR538" s="157" t="s">
        <v>1138</v>
      </c>
      <c r="AT538" s="157" t="s">
        <v>153</v>
      </c>
      <c r="AU538" s="157" t="s">
        <v>88</v>
      </c>
      <c r="AY538" s="15" t="s">
        <v>150</v>
      </c>
      <c r="BE538" s="158">
        <f>IF(O538="základní",K538,0)</f>
        <v>0</v>
      </c>
      <c r="BF538" s="158">
        <f>IF(O538="snížená",K538,0)</f>
        <v>0</v>
      </c>
      <c r="BG538" s="158">
        <f>IF(O538="zákl. přenesená",K538,0)</f>
        <v>0</v>
      </c>
      <c r="BH538" s="158">
        <f>IF(O538="sníž. přenesená",K538,0)</f>
        <v>0</v>
      </c>
      <c r="BI538" s="158">
        <f>IF(O538="nulová",K538,0)</f>
        <v>0</v>
      </c>
      <c r="BJ538" s="15" t="s">
        <v>86</v>
      </c>
      <c r="BK538" s="158">
        <f>ROUND(P538*H538,2)</f>
        <v>0</v>
      </c>
      <c r="BL538" s="15" t="s">
        <v>1138</v>
      </c>
      <c r="BM538" s="157" t="s">
        <v>1148</v>
      </c>
    </row>
    <row r="539" spans="2:65" s="1" customFormat="1" ht="24.2" customHeight="1">
      <c r="B539" s="115"/>
      <c r="C539" s="146" t="s">
        <v>1149</v>
      </c>
      <c r="D539" s="146" t="s">
        <v>153</v>
      </c>
      <c r="E539" s="147" t="s">
        <v>1150</v>
      </c>
      <c r="F539" s="148" t="s">
        <v>1151</v>
      </c>
      <c r="G539" s="149" t="s">
        <v>1147</v>
      </c>
      <c r="H539" s="150">
        <v>1</v>
      </c>
      <c r="I539" s="151"/>
      <c r="J539" s="151"/>
      <c r="K539" s="152">
        <f>ROUND(P539*H539,2)</f>
        <v>0</v>
      </c>
      <c r="L539" s="148" t="s">
        <v>1</v>
      </c>
      <c r="M539" s="30"/>
      <c r="N539" s="153" t="s">
        <v>1</v>
      </c>
      <c r="O539" s="114" t="s">
        <v>41</v>
      </c>
      <c r="P539" s="154">
        <f>I539+J539</f>
        <v>0</v>
      </c>
      <c r="Q539" s="154">
        <f>ROUND(I539*H539,2)</f>
        <v>0</v>
      </c>
      <c r="R539" s="154">
        <f>ROUND(J539*H539,2)</f>
        <v>0</v>
      </c>
      <c r="T539" s="155">
        <f>S539*H539</f>
        <v>0</v>
      </c>
      <c r="U539" s="155">
        <v>0</v>
      </c>
      <c r="V539" s="155">
        <f>U539*H539</f>
        <v>0</v>
      </c>
      <c r="W539" s="155">
        <v>0</v>
      </c>
      <c r="X539" s="156">
        <f>W539*H539</f>
        <v>0</v>
      </c>
      <c r="AR539" s="157" t="s">
        <v>249</v>
      </c>
      <c r="AT539" s="157" t="s">
        <v>153</v>
      </c>
      <c r="AU539" s="157" t="s">
        <v>88</v>
      </c>
      <c r="AY539" s="15" t="s">
        <v>150</v>
      </c>
      <c r="BE539" s="158">
        <f>IF(O539="základní",K539,0)</f>
        <v>0</v>
      </c>
      <c r="BF539" s="158">
        <f>IF(O539="snížená",K539,0)</f>
        <v>0</v>
      </c>
      <c r="BG539" s="158">
        <f>IF(O539="zákl. přenesená",K539,0)</f>
        <v>0</v>
      </c>
      <c r="BH539" s="158">
        <f>IF(O539="sníž. přenesená",K539,0)</f>
        <v>0</v>
      </c>
      <c r="BI539" s="158">
        <f>IF(O539="nulová",K539,0)</f>
        <v>0</v>
      </c>
      <c r="BJ539" s="15" t="s">
        <v>86</v>
      </c>
      <c r="BK539" s="158">
        <f>ROUND(P539*H539,2)</f>
        <v>0</v>
      </c>
      <c r="BL539" s="15" t="s">
        <v>249</v>
      </c>
      <c r="BM539" s="157" t="s">
        <v>1152</v>
      </c>
    </row>
    <row r="540" spans="2:65" s="11" customFormat="1" ht="22.9" customHeight="1">
      <c r="B540" s="133"/>
      <c r="D540" s="134" t="s">
        <v>77</v>
      </c>
      <c r="E540" s="144" t="s">
        <v>1153</v>
      </c>
      <c r="F540" s="144" t="s">
        <v>122</v>
      </c>
      <c r="I540" s="136"/>
      <c r="J540" s="136"/>
      <c r="K540" s="145">
        <f>BK540</f>
        <v>0</v>
      </c>
      <c r="M540" s="133"/>
      <c r="N540" s="138"/>
      <c r="Q540" s="139">
        <f>SUM(Q541:Q542)</f>
        <v>0</v>
      </c>
      <c r="R540" s="139">
        <f>SUM(R541:R542)</f>
        <v>0</v>
      </c>
      <c r="T540" s="140">
        <f>SUM(T541:T542)</f>
        <v>0</v>
      </c>
      <c r="V540" s="140">
        <f>SUM(V541:V542)</f>
        <v>0</v>
      </c>
      <c r="X540" s="141">
        <f>SUM(X541:X542)</f>
        <v>0</v>
      </c>
      <c r="AR540" s="134" t="s">
        <v>183</v>
      </c>
      <c r="AT540" s="142" t="s">
        <v>77</v>
      </c>
      <c r="AU540" s="142" t="s">
        <v>86</v>
      </c>
      <c r="AY540" s="134" t="s">
        <v>150</v>
      </c>
      <c r="BK540" s="143">
        <f>SUM(BK541:BK542)</f>
        <v>0</v>
      </c>
    </row>
    <row r="541" spans="2:65" s="1" customFormat="1" ht="24.2" customHeight="1">
      <c r="B541" s="115"/>
      <c r="C541" s="146" t="s">
        <v>1154</v>
      </c>
      <c r="D541" s="146" t="s">
        <v>153</v>
      </c>
      <c r="E541" s="147" t="s">
        <v>1155</v>
      </c>
      <c r="F541" s="148" t="s">
        <v>122</v>
      </c>
      <c r="G541" s="149" t="s">
        <v>1137</v>
      </c>
      <c r="H541" s="150">
        <v>1</v>
      </c>
      <c r="I541" s="151"/>
      <c r="J541" s="151"/>
      <c r="K541" s="152">
        <f>ROUND(P541*H541,2)</f>
        <v>0</v>
      </c>
      <c r="L541" s="148" t="s">
        <v>1</v>
      </c>
      <c r="M541" s="30"/>
      <c r="N541" s="153" t="s">
        <v>1</v>
      </c>
      <c r="O541" s="114" t="s">
        <v>41</v>
      </c>
      <c r="P541" s="154">
        <f>I541+J541</f>
        <v>0</v>
      </c>
      <c r="Q541" s="154">
        <f>ROUND(I541*H541,2)</f>
        <v>0</v>
      </c>
      <c r="R541" s="154">
        <f>ROUND(J541*H541,2)</f>
        <v>0</v>
      </c>
      <c r="T541" s="155">
        <f>S541*H541</f>
        <v>0</v>
      </c>
      <c r="U541" s="155">
        <v>0</v>
      </c>
      <c r="V541" s="155">
        <f>U541*H541</f>
        <v>0</v>
      </c>
      <c r="W541" s="155">
        <v>0</v>
      </c>
      <c r="X541" s="156">
        <f>W541*H541</f>
        <v>0</v>
      </c>
      <c r="AR541" s="157" t="s">
        <v>1138</v>
      </c>
      <c r="AT541" s="157" t="s">
        <v>153</v>
      </c>
      <c r="AU541" s="157" t="s">
        <v>88</v>
      </c>
      <c r="AY541" s="15" t="s">
        <v>150</v>
      </c>
      <c r="BE541" s="158">
        <f>IF(O541="základní",K541,0)</f>
        <v>0</v>
      </c>
      <c r="BF541" s="158">
        <f>IF(O541="snížená",K541,0)</f>
        <v>0</v>
      </c>
      <c r="BG541" s="158">
        <f>IF(O541="zákl. přenesená",K541,0)</f>
        <v>0</v>
      </c>
      <c r="BH541" s="158">
        <f>IF(O541="sníž. přenesená",K541,0)</f>
        <v>0</v>
      </c>
      <c r="BI541" s="158">
        <f>IF(O541="nulová",K541,0)</f>
        <v>0</v>
      </c>
      <c r="BJ541" s="15" t="s">
        <v>86</v>
      </c>
      <c r="BK541" s="158">
        <f>ROUND(P541*H541,2)</f>
        <v>0</v>
      </c>
      <c r="BL541" s="15" t="s">
        <v>1138</v>
      </c>
      <c r="BM541" s="157" t="s">
        <v>1156</v>
      </c>
    </row>
    <row r="542" spans="2:65" s="1" customFormat="1" ht="24.2" customHeight="1">
      <c r="B542" s="115"/>
      <c r="C542" s="146" t="s">
        <v>1157</v>
      </c>
      <c r="D542" s="146" t="s">
        <v>153</v>
      </c>
      <c r="E542" s="147" t="s">
        <v>1158</v>
      </c>
      <c r="F542" s="148" t="s">
        <v>1159</v>
      </c>
      <c r="G542" s="149" t="s">
        <v>1137</v>
      </c>
      <c r="H542" s="150">
        <v>1</v>
      </c>
      <c r="I542" s="151"/>
      <c r="J542" s="151"/>
      <c r="K542" s="152">
        <f>ROUND(P542*H542,2)</f>
        <v>0</v>
      </c>
      <c r="L542" s="148" t="s">
        <v>1</v>
      </c>
      <c r="M542" s="30"/>
      <c r="N542" s="153" t="s">
        <v>1</v>
      </c>
      <c r="O542" s="114" t="s">
        <v>41</v>
      </c>
      <c r="P542" s="154">
        <f>I542+J542</f>
        <v>0</v>
      </c>
      <c r="Q542" s="154">
        <f>ROUND(I542*H542,2)</f>
        <v>0</v>
      </c>
      <c r="R542" s="154">
        <f>ROUND(J542*H542,2)</f>
        <v>0</v>
      </c>
      <c r="T542" s="155">
        <f>S542*H542</f>
        <v>0</v>
      </c>
      <c r="U542" s="155">
        <v>0</v>
      </c>
      <c r="V542" s="155">
        <f>U542*H542</f>
        <v>0</v>
      </c>
      <c r="W542" s="155">
        <v>0</v>
      </c>
      <c r="X542" s="156">
        <f>W542*H542</f>
        <v>0</v>
      </c>
      <c r="AR542" s="157" t="s">
        <v>1138</v>
      </c>
      <c r="AT542" s="157" t="s">
        <v>153</v>
      </c>
      <c r="AU542" s="157" t="s">
        <v>88</v>
      </c>
      <c r="AY542" s="15" t="s">
        <v>150</v>
      </c>
      <c r="BE542" s="158">
        <f>IF(O542="základní",K542,0)</f>
        <v>0</v>
      </c>
      <c r="BF542" s="158">
        <f>IF(O542="snížená",K542,0)</f>
        <v>0</v>
      </c>
      <c r="BG542" s="158">
        <f>IF(O542="zákl. přenesená",K542,0)</f>
        <v>0</v>
      </c>
      <c r="BH542" s="158">
        <f>IF(O542="sníž. přenesená",K542,0)</f>
        <v>0</v>
      </c>
      <c r="BI542" s="158">
        <f>IF(O542="nulová",K542,0)</f>
        <v>0</v>
      </c>
      <c r="BJ542" s="15" t="s">
        <v>86</v>
      </c>
      <c r="BK542" s="158">
        <f>ROUND(P542*H542,2)</f>
        <v>0</v>
      </c>
      <c r="BL542" s="15" t="s">
        <v>1138</v>
      </c>
      <c r="BM542" s="157" t="s">
        <v>1160</v>
      </c>
    </row>
    <row r="543" spans="2:65" s="11" customFormat="1" ht="22.9" customHeight="1">
      <c r="B543" s="133"/>
      <c r="D543" s="134" t="s">
        <v>77</v>
      </c>
      <c r="E543" s="144" t="s">
        <v>1161</v>
      </c>
      <c r="F543" s="144" t="s">
        <v>1162</v>
      </c>
      <c r="I543" s="136"/>
      <c r="J543" s="136"/>
      <c r="K543" s="145">
        <f>BK543</f>
        <v>0</v>
      </c>
      <c r="M543" s="133"/>
      <c r="N543" s="138"/>
      <c r="Q543" s="139">
        <f>SUM(Q544:Q548)</f>
        <v>0</v>
      </c>
      <c r="R543" s="139">
        <f>SUM(R544:R548)</f>
        <v>0</v>
      </c>
      <c r="T543" s="140">
        <f>SUM(T544:T548)</f>
        <v>0</v>
      </c>
      <c r="V543" s="140">
        <f>SUM(V544:V548)</f>
        <v>0</v>
      </c>
      <c r="X543" s="141">
        <f>SUM(X544:X548)</f>
        <v>0</v>
      </c>
      <c r="AR543" s="134" t="s">
        <v>183</v>
      </c>
      <c r="AT543" s="142" t="s">
        <v>77</v>
      </c>
      <c r="AU543" s="142" t="s">
        <v>86</v>
      </c>
      <c r="AY543" s="134" t="s">
        <v>150</v>
      </c>
      <c r="BK543" s="143">
        <f>SUM(BK544:BK548)</f>
        <v>0</v>
      </c>
    </row>
    <row r="544" spans="2:65" s="1" customFormat="1" ht="24.2" customHeight="1">
      <c r="B544" s="115"/>
      <c r="C544" s="146" t="s">
        <v>1163</v>
      </c>
      <c r="D544" s="146" t="s">
        <v>153</v>
      </c>
      <c r="E544" s="147" t="s">
        <v>1164</v>
      </c>
      <c r="F544" s="148" t="s">
        <v>1165</v>
      </c>
      <c r="G544" s="149" t="s">
        <v>1116</v>
      </c>
      <c r="H544" s="150">
        <v>60</v>
      </c>
      <c r="I544" s="151"/>
      <c r="J544" s="151"/>
      <c r="K544" s="152">
        <f>ROUND(P544*H544,2)</f>
        <v>0</v>
      </c>
      <c r="L544" s="148" t="s">
        <v>307</v>
      </c>
      <c r="M544" s="30"/>
      <c r="N544" s="153" t="s">
        <v>1</v>
      </c>
      <c r="O544" s="114" t="s">
        <v>41</v>
      </c>
      <c r="P544" s="154">
        <f>I544+J544</f>
        <v>0</v>
      </c>
      <c r="Q544" s="154">
        <f>ROUND(I544*H544,2)</f>
        <v>0</v>
      </c>
      <c r="R544" s="154">
        <f>ROUND(J544*H544,2)</f>
        <v>0</v>
      </c>
      <c r="T544" s="155">
        <f>S544*H544</f>
        <v>0</v>
      </c>
      <c r="U544" s="155">
        <v>0</v>
      </c>
      <c r="V544" s="155">
        <f>U544*H544</f>
        <v>0</v>
      </c>
      <c r="W544" s="155">
        <v>0</v>
      </c>
      <c r="X544" s="156">
        <f>W544*H544</f>
        <v>0</v>
      </c>
      <c r="AR544" s="157" t="s">
        <v>1138</v>
      </c>
      <c r="AT544" s="157" t="s">
        <v>153</v>
      </c>
      <c r="AU544" s="157" t="s">
        <v>88</v>
      </c>
      <c r="AY544" s="15" t="s">
        <v>150</v>
      </c>
      <c r="BE544" s="158">
        <f>IF(O544="základní",K544,0)</f>
        <v>0</v>
      </c>
      <c r="BF544" s="158">
        <f>IF(O544="snížená",K544,0)</f>
        <v>0</v>
      </c>
      <c r="BG544" s="158">
        <f>IF(O544="zákl. přenesená",K544,0)</f>
        <v>0</v>
      </c>
      <c r="BH544" s="158">
        <f>IF(O544="sníž. přenesená",K544,0)</f>
        <v>0</v>
      </c>
      <c r="BI544" s="158">
        <f>IF(O544="nulová",K544,0)</f>
        <v>0</v>
      </c>
      <c r="BJ544" s="15" t="s">
        <v>86</v>
      </c>
      <c r="BK544" s="158">
        <f>ROUND(P544*H544,2)</f>
        <v>0</v>
      </c>
      <c r="BL544" s="15" t="s">
        <v>1138</v>
      </c>
      <c r="BM544" s="157" t="s">
        <v>1166</v>
      </c>
    </row>
    <row r="545" spans="2:65" s="1" customFormat="1" ht="11.25">
      <c r="B545" s="30"/>
      <c r="D545" s="159" t="s">
        <v>160</v>
      </c>
      <c r="F545" s="160" t="s">
        <v>1167</v>
      </c>
      <c r="I545" s="116"/>
      <c r="J545" s="116"/>
      <c r="M545" s="30"/>
      <c r="N545" s="161"/>
      <c r="X545" s="54"/>
      <c r="AT545" s="15" t="s">
        <v>160</v>
      </c>
      <c r="AU545" s="15" t="s">
        <v>88</v>
      </c>
    </row>
    <row r="546" spans="2:65" s="1" customFormat="1" ht="16.5" customHeight="1">
      <c r="B546" s="115"/>
      <c r="C546" s="146" t="s">
        <v>1168</v>
      </c>
      <c r="D546" s="146" t="s">
        <v>153</v>
      </c>
      <c r="E546" s="147" t="s">
        <v>1169</v>
      </c>
      <c r="F546" s="148" t="s">
        <v>1170</v>
      </c>
      <c r="G546" s="149" t="s">
        <v>1171</v>
      </c>
      <c r="H546" s="150">
        <v>1</v>
      </c>
      <c r="I546" s="151"/>
      <c r="J546" s="151"/>
      <c r="K546" s="152">
        <f>ROUND(P546*H546,2)</f>
        <v>0</v>
      </c>
      <c r="L546" s="148" t="s">
        <v>1</v>
      </c>
      <c r="M546" s="30"/>
      <c r="N546" s="153" t="s">
        <v>1</v>
      </c>
      <c r="O546" s="114" t="s">
        <v>41</v>
      </c>
      <c r="P546" s="154">
        <f>I546+J546</f>
        <v>0</v>
      </c>
      <c r="Q546" s="154">
        <f>ROUND(I546*H546,2)</f>
        <v>0</v>
      </c>
      <c r="R546" s="154">
        <f>ROUND(J546*H546,2)</f>
        <v>0</v>
      </c>
      <c r="T546" s="155">
        <f>S546*H546</f>
        <v>0</v>
      </c>
      <c r="U546" s="155">
        <v>0</v>
      </c>
      <c r="V546" s="155">
        <f>U546*H546</f>
        <v>0</v>
      </c>
      <c r="W546" s="155">
        <v>0</v>
      </c>
      <c r="X546" s="156">
        <f>W546*H546</f>
        <v>0</v>
      </c>
      <c r="AR546" s="157" t="s">
        <v>1138</v>
      </c>
      <c r="AT546" s="157" t="s">
        <v>153</v>
      </c>
      <c r="AU546" s="157" t="s">
        <v>88</v>
      </c>
      <c r="AY546" s="15" t="s">
        <v>150</v>
      </c>
      <c r="BE546" s="158">
        <f>IF(O546="základní",K546,0)</f>
        <v>0</v>
      </c>
      <c r="BF546" s="158">
        <f>IF(O546="snížená",K546,0)</f>
        <v>0</v>
      </c>
      <c r="BG546" s="158">
        <f>IF(O546="zákl. přenesená",K546,0)</f>
        <v>0</v>
      </c>
      <c r="BH546" s="158">
        <f>IF(O546="sníž. přenesená",K546,0)</f>
        <v>0</v>
      </c>
      <c r="BI546" s="158">
        <f>IF(O546="nulová",K546,0)</f>
        <v>0</v>
      </c>
      <c r="BJ546" s="15" t="s">
        <v>86</v>
      </c>
      <c r="BK546" s="158">
        <f>ROUND(P546*H546,2)</f>
        <v>0</v>
      </c>
      <c r="BL546" s="15" t="s">
        <v>1138</v>
      </c>
      <c r="BM546" s="157" t="s">
        <v>1172</v>
      </c>
    </row>
    <row r="547" spans="2:65" s="1" customFormat="1" ht="16.5" customHeight="1">
      <c r="B547" s="115"/>
      <c r="C547" s="146" t="s">
        <v>1173</v>
      </c>
      <c r="D547" s="146" t="s">
        <v>153</v>
      </c>
      <c r="E547" s="147" t="s">
        <v>1174</v>
      </c>
      <c r="F547" s="148" t="s">
        <v>423</v>
      </c>
      <c r="G547" s="149" t="s">
        <v>1175</v>
      </c>
      <c r="H547" s="150">
        <v>1</v>
      </c>
      <c r="I547" s="151"/>
      <c r="J547" s="151"/>
      <c r="K547" s="152">
        <f>ROUND(P547*H547,2)</f>
        <v>0</v>
      </c>
      <c r="L547" s="148" t="s">
        <v>1</v>
      </c>
      <c r="M547" s="30"/>
      <c r="N547" s="153" t="s">
        <v>1</v>
      </c>
      <c r="O547" s="114" t="s">
        <v>41</v>
      </c>
      <c r="P547" s="154">
        <f>I547+J547</f>
        <v>0</v>
      </c>
      <c r="Q547" s="154">
        <f>ROUND(I547*H547,2)</f>
        <v>0</v>
      </c>
      <c r="R547" s="154">
        <f>ROUND(J547*H547,2)</f>
        <v>0</v>
      </c>
      <c r="T547" s="155">
        <f>S547*H547</f>
        <v>0</v>
      </c>
      <c r="U547" s="155">
        <v>0</v>
      </c>
      <c r="V547" s="155">
        <f>U547*H547</f>
        <v>0</v>
      </c>
      <c r="W547" s="155">
        <v>0</v>
      </c>
      <c r="X547" s="156">
        <f>W547*H547</f>
        <v>0</v>
      </c>
      <c r="AR547" s="157" t="s">
        <v>1138</v>
      </c>
      <c r="AT547" s="157" t="s">
        <v>153</v>
      </c>
      <c r="AU547" s="157" t="s">
        <v>88</v>
      </c>
      <c r="AY547" s="15" t="s">
        <v>150</v>
      </c>
      <c r="BE547" s="158">
        <f>IF(O547="základní",K547,0)</f>
        <v>0</v>
      </c>
      <c r="BF547" s="158">
        <f>IF(O547="snížená",K547,0)</f>
        <v>0</v>
      </c>
      <c r="BG547" s="158">
        <f>IF(O547="zákl. přenesená",K547,0)</f>
        <v>0</v>
      </c>
      <c r="BH547" s="158">
        <f>IF(O547="sníž. přenesená",K547,0)</f>
        <v>0</v>
      </c>
      <c r="BI547" s="158">
        <f>IF(O547="nulová",K547,0)</f>
        <v>0</v>
      </c>
      <c r="BJ547" s="15" t="s">
        <v>86</v>
      </c>
      <c r="BK547" s="158">
        <f>ROUND(P547*H547,2)</f>
        <v>0</v>
      </c>
      <c r="BL547" s="15" t="s">
        <v>1138</v>
      </c>
      <c r="BM547" s="157" t="s">
        <v>1176</v>
      </c>
    </row>
    <row r="548" spans="2:65" s="1" customFormat="1" ht="16.5" customHeight="1">
      <c r="B548" s="115"/>
      <c r="C548" s="146" t="s">
        <v>1177</v>
      </c>
      <c r="D548" s="146" t="s">
        <v>153</v>
      </c>
      <c r="E548" s="147" t="s">
        <v>1178</v>
      </c>
      <c r="F548" s="148" t="s">
        <v>1179</v>
      </c>
      <c r="G548" s="149" t="s">
        <v>1175</v>
      </c>
      <c r="H548" s="150">
        <v>1</v>
      </c>
      <c r="I548" s="151"/>
      <c r="J548" s="151"/>
      <c r="K548" s="152">
        <f>ROUND(P548*H548,2)</f>
        <v>0</v>
      </c>
      <c r="L548" s="148" t="s">
        <v>1</v>
      </c>
      <c r="M548" s="30"/>
      <c r="N548" s="189" t="s">
        <v>1</v>
      </c>
      <c r="O548" s="190" t="s">
        <v>41</v>
      </c>
      <c r="P548" s="191">
        <f>I548+J548</f>
        <v>0</v>
      </c>
      <c r="Q548" s="191">
        <f>ROUND(I548*H548,2)</f>
        <v>0</v>
      </c>
      <c r="R548" s="191">
        <f>ROUND(J548*H548,2)</f>
        <v>0</v>
      </c>
      <c r="S548" s="192"/>
      <c r="T548" s="193">
        <f>S548*H548</f>
        <v>0</v>
      </c>
      <c r="U548" s="193">
        <v>0</v>
      </c>
      <c r="V548" s="193">
        <f>U548*H548</f>
        <v>0</v>
      </c>
      <c r="W548" s="193">
        <v>0</v>
      </c>
      <c r="X548" s="194">
        <f>W548*H548</f>
        <v>0</v>
      </c>
      <c r="AR548" s="157" t="s">
        <v>1138</v>
      </c>
      <c r="AT548" s="157" t="s">
        <v>153</v>
      </c>
      <c r="AU548" s="157" t="s">
        <v>88</v>
      </c>
      <c r="AY548" s="15" t="s">
        <v>150</v>
      </c>
      <c r="BE548" s="158">
        <f>IF(O548="základní",K548,0)</f>
        <v>0</v>
      </c>
      <c r="BF548" s="158">
        <f>IF(O548="snížená",K548,0)</f>
        <v>0</v>
      </c>
      <c r="BG548" s="158">
        <f>IF(O548="zákl. přenesená",K548,0)</f>
        <v>0</v>
      </c>
      <c r="BH548" s="158">
        <f>IF(O548="sníž. přenesená",K548,0)</f>
        <v>0</v>
      </c>
      <c r="BI548" s="158">
        <f>IF(O548="nulová",K548,0)</f>
        <v>0</v>
      </c>
      <c r="BJ548" s="15" t="s">
        <v>86</v>
      </c>
      <c r="BK548" s="158">
        <f>ROUND(P548*H548,2)</f>
        <v>0</v>
      </c>
      <c r="BL548" s="15" t="s">
        <v>1138</v>
      </c>
      <c r="BM548" s="157" t="s">
        <v>1180</v>
      </c>
    </row>
    <row r="549" spans="2:65" s="1" customFormat="1" ht="6.95" customHeight="1">
      <c r="B549" s="42"/>
      <c r="C549" s="43"/>
      <c r="D549" s="43"/>
      <c r="E549" s="43"/>
      <c r="F549" s="43"/>
      <c r="G549" s="43"/>
      <c r="H549" s="43"/>
      <c r="I549" s="43"/>
      <c r="J549" s="43"/>
      <c r="K549" s="43"/>
      <c r="L549" s="43"/>
      <c r="M549" s="30"/>
    </row>
  </sheetData>
  <autoFilter ref="C140:L548" xr:uid="{00000000-0009-0000-0000-000001000000}"/>
  <mergeCells count="14">
    <mergeCell ref="D119:F119"/>
    <mergeCell ref="E131:H131"/>
    <mergeCell ref="E133:H133"/>
    <mergeCell ref="M2:Z2"/>
    <mergeCell ref="E87:H87"/>
    <mergeCell ref="D115:F115"/>
    <mergeCell ref="D116:F116"/>
    <mergeCell ref="D117:F117"/>
    <mergeCell ref="D118:F118"/>
    <mergeCell ref="E7:H7"/>
    <mergeCell ref="E9:H9"/>
    <mergeCell ref="E18:H18"/>
    <mergeCell ref="E27:H27"/>
    <mergeCell ref="E85:H85"/>
  </mergeCells>
  <hyperlinks>
    <hyperlink ref="F145" r:id="rId1" xr:uid="{00000000-0004-0000-0100-000000000000}"/>
    <hyperlink ref="F147" r:id="rId2" xr:uid="{00000000-0004-0000-0100-000001000000}"/>
    <hyperlink ref="F150" r:id="rId3" xr:uid="{00000000-0004-0000-0100-000002000000}"/>
    <hyperlink ref="F152" r:id="rId4" xr:uid="{00000000-0004-0000-0100-000003000000}"/>
    <hyperlink ref="F173" r:id="rId5" xr:uid="{00000000-0004-0000-0100-000004000000}"/>
    <hyperlink ref="F195" r:id="rId6" xr:uid="{00000000-0004-0000-0100-000005000000}"/>
    <hyperlink ref="F211" r:id="rId7" xr:uid="{00000000-0004-0000-0100-000006000000}"/>
    <hyperlink ref="F214" r:id="rId8" xr:uid="{00000000-0004-0000-0100-000007000000}"/>
    <hyperlink ref="F217" r:id="rId9" xr:uid="{00000000-0004-0000-0100-000008000000}"/>
    <hyperlink ref="F219" r:id="rId10" xr:uid="{00000000-0004-0000-0100-000009000000}"/>
    <hyperlink ref="F224" r:id="rId11" xr:uid="{00000000-0004-0000-0100-00000A000000}"/>
    <hyperlink ref="F381" r:id="rId12" xr:uid="{00000000-0004-0000-0100-00000B000000}"/>
    <hyperlink ref="F384" r:id="rId13" xr:uid="{00000000-0004-0000-0100-00000C000000}"/>
    <hyperlink ref="F387" r:id="rId14" xr:uid="{00000000-0004-0000-0100-00000D000000}"/>
    <hyperlink ref="F389" r:id="rId15" xr:uid="{00000000-0004-0000-0100-00000E000000}"/>
    <hyperlink ref="F394" r:id="rId16" xr:uid="{00000000-0004-0000-0100-00000F000000}"/>
    <hyperlink ref="F397" r:id="rId17" xr:uid="{00000000-0004-0000-0100-000010000000}"/>
    <hyperlink ref="F400" r:id="rId18" xr:uid="{00000000-0004-0000-0100-000011000000}"/>
    <hyperlink ref="F406" r:id="rId19" xr:uid="{00000000-0004-0000-0100-000012000000}"/>
    <hyperlink ref="F409" r:id="rId20" xr:uid="{00000000-0004-0000-0100-000013000000}"/>
    <hyperlink ref="F417" r:id="rId21" xr:uid="{00000000-0004-0000-0100-000014000000}"/>
    <hyperlink ref="F424" r:id="rId22" xr:uid="{00000000-0004-0000-0100-000015000000}"/>
    <hyperlink ref="F429" r:id="rId23" xr:uid="{00000000-0004-0000-0100-000016000000}"/>
    <hyperlink ref="F432" r:id="rId24" xr:uid="{00000000-0004-0000-0100-000017000000}"/>
    <hyperlink ref="F436" r:id="rId25" xr:uid="{00000000-0004-0000-0100-000018000000}"/>
    <hyperlink ref="F440" r:id="rId26" xr:uid="{00000000-0004-0000-0100-000019000000}"/>
    <hyperlink ref="F445" r:id="rId27" xr:uid="{00000000-0004-0000-0100-00001A000000}"/>
    <hyperlink ref="F449" r:id="rId28" xr:uid="{00000000-0004-0000-0100-00001B000000}"/>
    <hyperlink ref="F452" r:id="rId29" xr:uid="{00000000-0004-0000-0100-00001C000000}"/>
    <hyperlink ref="F455" r:id="rId30" xr:uid="{00000000-0004-0000-0100-00001D000000}"/>
    <hyperlink ref="F475" r:id="rId31" xr:uid="{00000000-0004-0000-0100-00001E000000}"/>
    <hyperlink ref="F483" r:id="rId32" xr:uid="{00000000-0004-0000-0100-00001F000000}"/>
    <hyperlink ref="F487" r:id="rId33" xr:uid="{00000000-0004-0000-0100-000020000000}"/>
    <hyperlink ref="F490" r:id="rId34" xr:uid="{00000000-0004-0000-0100-000021000000}"/>
    <hyperlink ref="F494" r:id="rId35" xr:uid="{00000000-0004-0000-0100-000022000000}"/>
    <hyperlink ref="F497" r:id="rId36" xr:uid="{00000000-0004-0000-0100-000023000000}"/>
    <hyperlink ref="F503" r:id="rId37" xr:uid="{00000000-0004-0000-0100-000024000000}"/>
    <hyperlink ref="F509" r:id="rId38" xr:uid="{00000000-0004-0000-0100-000025000000}"/>
    <hyperlink ref="F514" r:id="rId39" xr:uid="{00000000-0004-0000-0100-000026000000}"/>
    <hyperlink ref="F517" r:id="rId40" xr:uid="{00000000-0004-0000-0100-000027000000}"/>
    <hyperlink ref="F520" r:id="rId41" xr:uid="{00000000-0004-0000-0100-000028000000}"/>
    <hyperlink ref="F523" r:id="rId42" xr:uid="{00000000-0004-0000-0100-000029000000}"/>
    <hyperlink ref="F526" r:id="rId43" xr:uid="{00000000-0004-0000-0100-00002A000000}"/>
    <hyperlink ref="F532" r:id="rId44" xr:uid="{00000000-0004-0000-0100-00002B000000}"/>
    <hyperlink ref="F545" r:id="rId45" xr:uid="{00000000-0004-0000-0100-00002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4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15.5" customWidth="1"/>
    <col min="13" max="13" width="9.33203125" customWidth="1"/>
    <col min="14" max="14" width="10.83203125" hidden="1" customWidth="1"/>
    <col min="15" max="15" width="9.33203125" hidden="1"/>
    <col min="16" max="24" width="14.1640625" hidden="1" customWidth="1"/>
    <col min="25" max="25" width="12.33203125" hidden="1" customWidth="1"/>
    <col min="26" max="26" width="16.33203125" customWidth="1"/>
    <col min="27" max="27" width="12.33203125" customWidth="1"/>
    <col min="28" max="28" width="1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M2" s="234" t="s">
        <v>6</v>
      </c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T2" s="15" t="s">
        <v>91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8"/>
      <c r="AT3" s="15" t="s">
        <v>88</v>
      </c>
    </row>
    <row r="4" spans="2:46" ht="24.95" customHeight="1">
      <c r="B4" s="18"/>
      <c r="D4" s="19" t="s">
        <v>92</v>
      </c>
      <c r="M4" s="18"/>
      <c r="N4" s="87" t="s">
        <v>11</v>
      </c>
      <c r="AT4" s="15" t="s">
        <v>3</v>
      </c>
    </row>
    <row r="5" spans="2:46" ht="6.95" customHeight="1">
      <c r="B5" s="18"/>
      <c r="M5" s="18"/>
    </row>
    <row r="6" spans="2:46" ht="12" customHeight="1">
      <c r="B6" s="18"/>
      <c r="D6" s="25" t="s">
        <v>17</v>
      </c>
      <c r="M6" s="18"/>
    </row>
    <row r="7" spans="2:46" ht="26.25" customHeight="1">
      <c r="B7" s="18"/>
      <c r="E7" s="235" t="str">
        <f>'Rekapitulace stavby'!K6</f>
        <v>Modernizace trakčního vedení v křižovatce ul. Písečná u DPCHJ, Chomutov</v>
      </c>
      <c r="F7" s="236"/>
      <c r="G7" s="236"/>
      <c r="H7" s="236"/>
      <c r="M7" s="18"/>
    </row>
    <row r="8" spans="2:46" s="1" customFormat="1" ht="12" customHeight="1">
      <c r="B8" s="30"/>
      <c r="D8" s="25" t="s">
        <v>93</v>
      </c>
      <c r="M8" s="30"/>
    </row>
    <row r="9" spans="2:46" s="1" customFormat="1" ht="16.5" customHeight="1">
      <c r="B9" s="30"/>
      <c r="E9" s="215" t="s">
        <v>1181</v>
      </c>
      <c r="F9" s="237"/>
      <c r="G9" s="237"/>
      <c r="H9" s="237"/>
      <c r="M9" s="30"/>
    </row>
    <row r="10" spans="2:46" s="1" customFormat="1" ht="11.25">
      <c r="B10" s="30"/>
      <c r="M10" s="30"/>
    </row>
    <row r="11" spans="2:46" s="1" customFormat="1" ht="12" customHeight="1">
      <c r="B11" s="30"/>
      <c r="D11" s="25" t="s">
        <v>19</v>
      </c>
      <c r="F11" s="23" t="s">
        <v>1</v>
      </c>
      <c r="I11" s="25" t="s">
        <v>20</v>
      </c>
      <c r="J11" s="23" t="s">
        <v>1</v>
      </c>
      <c r="M11" s="30"/>
    </row>
    <row r="12" spans="2:46" s="1" customFormat="1" ht="12" customHeight="1">
      <c r="B12" s="30"/>
      <c r="D12" s="25" t="s">
        <v>21</v>
      </c>
      <c r="F12" s="23" t="s">
        <v>32</v>
      </c>
      <c r="I12" s="25" t="s">
        <v>23</v>
      </c>
      <c r="J12" s="50" t="str">
        <f>'Rekapitulace stavby'!AN8</f>
        <v>17. 10. 2024</v>
      </c>
      <c r="M12" s="30"/>
    </row>
    <row r="13" spans="2:46" s="1" customFormat="1" ht="10.9" customHeight="1">
      <c r="B13" s="30"/>
      <c r="M13" s="30"/>
    </row>
    <row r="14" spans="2:46" s="1" customFormat="1" ht="12" customHeight="1">
      <c r="B14" s="30"/>
      <c r="D14" s="25" t="s">
        <v>25</v>
      </c>
      <c r="I14" s="25" t="s">
        <v>26</v>
      </c>
      <c r="J14" s="23" t="str">
        <f>IF('Rekapitulace stavby'!AN10="","",'Rekapitulace stavby'!AN10)</f>
        <v/>
      </c>
      <c r="M14" s="30"/>
    </row>
    <row r="15" spans="2:46" s="1" customFormat="1" ht="18" customHeight="1">
      <c r="B15" s="30"/>
      <c r="E15" s="23" t="str">
        <f>IF('Rekapitulace stavby'!E11="","",'Rekapitulace stavby'!E11)</f>
        <v>Dopravní podnik Chomutova a Jirkova, a.s.</v>
      </c>
      <c r="I15" s="25" t="s">
        <v>28</v>
      </c>
      <c r="J15" s="23" t="str">
        <f>IF('Rekapitulace stavby'!AN11="","",'Rekapitulace stavby'!AN11)</f>
        <v/>
      </c>
      <c r="M15" s="30"/>
    </row>
    <row r="16" spans="2:46" s="1" customFormat="1" ht="6.95" customHeight="1">
      <c r="B16" s="30"/>
      <c r="M16" s="30"/>
    </row>
    <row r="17" spans="2:13" s="1" customFormat="1" ht="12" customHeight="1">
      <c r="B17" s="30"/>
      <c r="D17" s="25" t="s">
        <v>29</v>
      </c>
      <c r="I17" s="25" t="s">
        <v>26</v>
      </c>
      <c r="J17" s="26" t="str">
        <f>'Rekapitulace stavby'!AN13</f>
        <v>Vyplň údaj</v>
      </c>
      <c r="M17" s="30"/>
    </row>
    <row r="18" spans="2:13" s="1" customFormat="1" ht="18" customHeight="1">
      <c r="B18" s="30"/>
      <c r="E18" s="238" t="str">
        <f>'Rekapitulace stavby'!E14</f>
        <v>Vyplň údaj</v>
      </c>
      <c r="F18" s="199"/>
      <c r="G18" s="199"/>
      <c r="H18" s="199"/>
      <c r="I18" s="25" t="s">
        <v>28</v>
      </c>
      <c r="J18" s="26" t="str">
        <f>'Rekapitulace stavby'!AN14</f>
        <v>Vyplň údaj</v>
      </c>
      <c r="M18" s="30"/>
    </row>
    <row r="19" spans="2:13" s="1" customFormat="1" ht="6.95" customHeight="1">
      <c r="B19" s="30"/>
      <c r="M19" s="30"/>
    </row>
    <row r="20" spans="2:13" s="1" customFormat="1" ht="12" customHeight="1">
      <c r="B20" s="30"/>
      <c r="D20" s="25" t="s">
        <v>31</v>
      </c>
      <c r="I20" s="25" t="s">
        <v>26</v>
      </c>
      <c r="J20" s="23" t="str">
        <f>IF('Rekapitulace stavby'!AN16="","",'Rekapitulace stavby'!AN16)</f>
        <v/>
      </c>
      <c r="M20" s="30"/>
    </row>
    <row r="21" spans="2:13" s="1" customFormat="1" ht="18" customHeight="1">
      <c r="B21" s="30"/>
      <c r="E21" s="23" t="str">
        <f>IF('Rekapitulace stavby'!E17="","",'Rekapitulace stavby'!E17)</f>
        <v xml:space="preserve"> </v>
      </c>
      <c r="I21" s="25" t="s">
        <v>28</v>
      </c>
      <c r="J21" s="23" t="str">
        <f>IF('Rekapitulace stavby'!AN17="","",'Rekapitulace stavby'!AN17)</f>
        <v/>
      </c>
      <c r="M21" s="30"/>
    </row>
    <row r="22" spans="2:13" s="1" customFormat="1" ht="6.95" customHeight="1">
      <c r="B22" s="30"/>
      <c r="M22" s="30"/>
    </row>
    <row r="23" spans="2:13" s="1" customFormat="1" ht="12" customHeight="1">
      <c r="B23" s="30"/>
      <c r="D23" s="25" t="s">
        <v>33</v>
      </c>
      <c r="I23" s="25" t="s">
        <v>26</v>
      </c>
      <c r="J23" s="23" t="str">
        <f>IF('Rekapitulace stavby'!AN19="","",'Rekapitulace stavby'!AN19)</f>
        <v/>
      </c>
      <c r="M23" s="30"/>
    </row>
    <row r="24" spans="2:13" s="1" customFormat="1" ht="18" customHeight="1">
      <c r="B24" s="30"/>
      <c r="E24" s="23" t="str">
        <f>IF('Rekapitulace stavby'!E20="","",'Rekapitulace stavby'!E20)</f>
        <v>Elektroline, a.s.</v>
      </c>
      <c r="I24" s="25" t="s">
        <v>28</v>
      </c>
      <c r="J24" s="23" t="str">
        <f>IF('Rekapitulace stavby'!AN20="","",'Rekapitulace stavby'!AN20)</f>
        <v/>
      </c>
      <c r="M24" s="30"/>
    </row>
    <row r="25" spans="2:13" s="1" customFormat="1" ht="6.95" customHeight="1">
      <c r="B25" s="30"/>
      <c r="M25" s="30"/>
    </row>
    <row r="26" spans="2:13" s="1" customFormat="1" ht="12" customHeight="1">
      <c r="B26" s="30"/>
      <c r="D26" s="25" t="s">
        <v>35</v>
      </c>
      <c r="M26" s="30"/>
    </row>
    <row r="27" spans="2:13" s="7" customFormat="1" ht="16.5" customHeight="1">
      <c r="B27" s="88"/>
      <c r="E27" s="204" t="s">
        <v>1</v>
      </c>
      <c r="F27" s="204"/>
      <c r="G27" s="204"/>
      <c r="H27" s="204"/>
      <c r="M27" s="88"/>
    </row>
    <row r="28" spans="2:13" s="1" customFormat="1" ht="6.95" customHeight="1">
      <c r="B28" s="30"/>
      <c r="M28" s="30"/>
    </row>
    <row r="29" spans="2:13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51"/>
      <c r="M29" s="30"/>
    </row>
    <row r="30" spans="2:13" s="1" customFormat="1" ht="14.45" customHeight="1">
      <c r="B30" s="30"/>
      <c r="D30" s="23" t="s">
        <v>95</v>
      </c>
      <c r="K30" s="89">
        <f>K96</f>
        <v>0</v>
      </c>
      <c r="M30" s="30"/>
    </row>
    <row r="31" spans="2:13" s="1" customFormat="1" ht="12.75">
      <c r="B31" s="30"/>
      <c r="E31" s="25" t="s">
        <v>96</v>
      </c>
      <c r="K31" s="90">
        <f>I96</f>
        <v>0</v>
      </c>
      <c r="M31" s="30"/>
    </row>
    <row r="32" spans="2:13" s="1" customFormat="1" ht="12.75">
      <c r="B32" s="30"/>
      <c r="E32" s="25" t="s">
        <v>97</v>
      </c>
      <c r="K32" s="90">
        <f>J96</f>
        <v>0</v>
      </c>
      <c r="M32" s="30"/>
    </row>
    <row r="33" spans="2:13" s="1" customFormat="1" ht="14.45" customHeight="1">
      <c r="B33" s="30"/>
      <c r="D33" s="91" t="s">
        <v>98</v>
      </c>
      <c r="K33" s="89">
        <f>K102</f>
        <v>0</v>
      </c>
      <c r="M33" s="30"/>
    </row>
    <row r="34" spans="2:13" s="1" customFormat="1" ht="25.35" customHeight="1">
      <c r="B34" s="30"/>
      <c r="D34" s="92" t="s">
        <v>36</v>
      </c>
      <c r="K34" s="64">
        <f>ROUND(K30 + K33, 2)</f>
        <v>0</v>
      </c>
      <c r="M34" s="30"/>
    </row>
    <row r="35" spans="2:13" s="1" customFormat="1" ht="6.95" customHeight="1">
      <c r="B35" s="30"/>
      <c r="D35" s="51"/>
      <c r="E35" s="51"/>
      <c r="F35" s="51"/>
      <c r="G35" s="51"/>
      <c r="H35" s="51"/>
      <c r="I35" s="51"/>
      <c r="J35" s="51"/>
      <c r="K35" s="51"/>
      <c r="L35" s="51"/>
      <c r="M35" s="30"/>
    </row>
    <row r="36" spans="2:13" s="1" customFormat="1" ht="14.45" customHeight="1">
      <c r="B36" s="30"/>
      <c r="F36" s="33" t="s">
        <v>38</v>
      </c>
      <c r="I36" s="33" t="s">
        <v>37</v>
      </c>
      <c r="K36" s="33" t="s">
        <v>39</v>
      </c>
      <c r="M36" s="30"/>
    </row>
    <row r="37" spans="2:13" s="1" customFormat="1" ht="14.45" customHeight="1">
      <c r="B37" s="30"/>
      <c r="D37" s="53" t="s">
        <v>40</v>
      </c>
      <c r="E37" s="25" t="s">
        <v>41</v>
      </c>
      <c r="F37" s="90">
        <f>ROUND((SUM(BE102:BE109) + SUM(BE129:BE143)),  2)</f>
        <v>0</v>
      </c>
      <c r="I37" s="93">
        <v>0.21</v>
      </c>
      <c r="K37" s="90">
        <f>ROUND(((SUM(BE102:BE109) + SUM(BE129:BE143))*I37),  2)</f>
        <v>0</v>
      </c>
      <c r="M37" s="30"/>
    </row>
    <row r="38" spans="2:13" s="1" customFormat="1" ht="14.45" customHeight="1">
      <c r="B38" s="30"/>
      <c r="E38" s="25" t="s">
        <v>42</v>
      </c>
      <c r="F38" s="90">
        <f>ROUND((SUM(BF102:BF109) + SUM(BF129:BF143)),  2)</f>
        <v>0</v>
      </c>
      <c r="I38" s="93">
        <v>0.12</v>
      </c>
      <c r="K38" s="90">
        <f>ROUND(((SUM(BF102:BF109) + SUM(BF129:BF143))*I38),  2)</f>
        <v>0</v>
      </c>
      <c r="M38" s="30"/>
    </row>
    <row r="39" spans="2:13" s="1" customFormat="1" ht="14.45" hidden="1" customHeight="1">
      <c r="B39" s="30"/>
      <c r="E39" s="25" t="s">
        <v>43</v>
      </c>
      <c r="F39" s="90">
        <f>ROUND((SUM(BG102:BG109) + SUM(BG129:BG143)),  2)</f>
        <v>0</v>
      </c>
      <c r="I39" s="93">
        <v>0.21</v>
      </c>
      <c r="K39" s="90">
        <f>0</f>
        <v>0</v>
      </c>
      <c r="M39" s="30"/>
    </row>
    <row r="40" spans="2:13" s="1" customFormat="1" ht="14.45" hidden="1" customHeight="1">
      <c r="B40" s="30"/>
      <c r="E40" s="25" t="s">
        <v>44</v>
      </c>
      <c r="F40" s="90">
        <f>ROUND((SUM(BH102:BH109) + SUM(BH129:BH143)),  2)</f>
        <v>0</v>
      </c>
      <c r="I40" s="93">
        <v>0.12</v>
      </c>
      <c r="K40" s="90">
        <f>0</f>
        <v>0</v>
      </c>
      <c r="M40" s="30"/>
    </row>
    <row r="41" spans="2:13" s="1" customFormat="1" ht="14.45" hidden="1" customHeight="1">
      <c r="B41" s="30"/>
      <c r="E41" s="25" t="s">
        <v>45</v>
      </c>
      <c r="F41" s="90">
        <f>ROUND((SUM(BI102:BI109) + SUM(BI129:BI143)),  2)</f>
        <v>0</v>
      </c>
      <c r="I41" s="93">
        <v>0</v>
      </c>
      <c r="K41" s="90">
        <f>0</f>
        <v>0</v>
      </c>
      <c r="M41" s="30"/>
    </row>
    <row r="42" spans="2:13" s="1" customFormat="1" ht="6.95" customHeight="1">
      <c r="B42" s="30"/>
      <c r="M42" s="30"/>
    </row>
    <row r="43" spans="2:13" s="1" customFormat="1" ht="25.35" customHeight="1">
      <c r="B43" s="30"/>
      <c r="C43" s="94"/>
      <c r="D43" s="95" t="s">
        <v>46</v>
      </c>
      <c r="E43" s="55"/>
      <c r="F43" s="55"/>
      <c r="G43" s="96" t="s">
        <v>47</v>
      </c>
      <c r="H43" s="97" t="s">
        <v>48</v>
      </c>
      <c r="I43" s="55"/>
      <c r="J43" s="55"/>
      <c r="K43" s="98">
        <f>SUM(K34:K41)</f>
        <v>0</v>
      </c>
      <c r="L43" s="99"/>
      <c r="M43" s="30"/>
    </row>
    <row r="44" spans="2:13" s="1" customFormat="1" ht="14.45" customHeight="1">
      <c r="B44" s="30"/>
      <c r="M44" s="30"/>
    </row>
    <row r="45" spans="2:13" ht="14.45" customHeight="1">
      <c r="B45" s="18"/>
      <c r="M45" s="18"/>
    </row>
    <row r="46" spans="2:13" ht="14.45" customHeight="1">
      <c r="B46" s="18"/>
      <c r="M46" s="18"/>
    </row>
    <row r="47" spans="2:13" ht="14.45" customHeight="1">
      <c r="B47" s="18"/>
      <c r="M47" s="18"/>
    </row>
    <row r="48" spans="2:13" ht="14.45" customHeight="1">
      <c r="B48" s="18"/>
      <c r="M48" s="18"/>
    </row>
    <row r="49" spans="2:13" ht="14.45" customHeight="1">
      <c r="B49" s="18"/>
      <c r="M49" s="18"/>
    </row>
    <row r="50" spans="2:13" s="1" customFormat="1" ht="14.45" customHeight="1">
      <c r="B50" s="30"/>
      <c r="D50" s="39" t="s">
        <v>49</v>
      </c>
      <c r="E50" s="40"/>
      <c r="F50" s="40"/>
      <c r="G50" s="39" t="s">
        <v>50</v>
      </c>
      <c r="H50" s="40"/>
      <c r="I50" s="40"/>
      <c r="J50" s="40"/>
      <c r="K50" s="40"/>
      <c r="L50" s="40"/>
      <c r="M50" s="30"/>
    </row>
    <row r="51" spans="2:13" ht="11.25">
      <c r="B51" s="18"/>
      <c r="M51" s="18"/>
    </row>
    <row r="52" spans="2:13" ht="11.25">
      <c r="B52" s="18"/>
      <c r="M52" s="18"/>
    </row>
    <row r="53" spans="2:13" ht="11.25">
      <c r="B53" s="18"/>
      <c r="M53" s="18"/>
    </row>
    <row r="54" spans="2:13" ht="11.25">
      <c r="B54" s="18"/>
      <c r="M54" s="18"/>
    </row>
    <row r="55" spans="2:13" ht="11.25">
      <c r="B55" s="18"/>
      <c r="M55" s="18"/>
    </row>
    <row r="56" spans="2:13" ht="11.25">
      <c r="B56" s="18"/>
      <c r="M56" s="18"/>
    </row>
    <row r="57" spans="2:13" ht="11.25">
      <c r="B57" s="18"/>
      <c r="M57" s="18"/>
    </row>
    <row r="58" spans="2:13" ht="11.25">
      <c r="B58" s="18"/>
      <c r="M58" s="18"/>
    </row>
    <row r="59" spans="2:13" ht="11.25">
      <c r="B59" s="18"/>
      <c r="M59" s="18"/>
    </row>
    <row r="60" spans="2:13" ht="11.25">
      <c r="B60" s="18"/>
      <c r="M60" s="18"/>
    </row>
    <row r="61" spans="2:13" s="1" customFormat="1" ht="12.75">
      <c r="B61" s="30"/>
      <c r="D61" s="41" t="s">
        <v>51</v>
      </c>
      <c r="E61" s="32"/>
      <c r="F61" s="100" t="s">
        <v>52</v>
      </c>
      <c r="G61" s="41" t="s">
        <v>51</v>
      </c>
      <c r="H61" s="32"/>
      <c r="I61" s="32"/>
      <c r="J61" s="101" t="s">
        <v>52</v>
      </c>
      <c r="K61" s="32"/>
      <c r="L61" s="32"/>
      <c r="M61" s="30"/>
    </row>
    <row r="62" spans="2:13" ht="11.25">
      <c r="B62" s="18"/>
      <c r="M62" s="18"/>
    </row>
    <row r="63" spans="2:13" ht="11.25">
      <c r="B63" s="18"/>
      <c r="M63" s="18"/>
    </row>
    <row r="64" spans="2:13" ht="11.25">
      <c r="B64" s="18"/>
      <c r="M64" s="18"/>
    </row>
    <row r="65" spans="2:13" s="1" customFormat="1" ht="12.75">
      <c r="B65" s="30"/>
      <c r="D65" s="39" t="s">
        <v>53</v>
      </c>
      <c r="E65" s="40"/>
      <c r="F65" s="40"/>
      <c r="G65" s="39" t="s">
        <v>54</v>
      </c>
      <c r="H65" s="40"/>
      <c r="I65" s="40"/>
      <c r="J65" s="40"/>
      <c r="K65" s="40"/>
      <c r="L65" s="40"/>
      <c r="M65" s="30"/>
    </row>
    <row r="66" spans="2:13" ht="11.25">
      <c r="B66" s="18"/>
      <c r="M66" s="18"/>
    </row>
    <row r="67" spans="2:13" ht="11.25">
      <c r="B67" s="18"/>
      <c r="M67" s="18"/>
    </row>
    <row r="68" spans="2:13" ht="11.25">
      <c r="B68" s="18"/>
      <c r="M68" s="18"/>
    </row>
    <row r="69" spans="2:13" ht="11.25">
      <c r="B69" s="18"/>
      <c r="M69" s="18"/>
    </row>
    <row r="70" spans="2:13" ht="11.25">
      <c r="B70" s="18"/>
      <c r="M70" s="18"/>
    </row>
    <row r="71" spans="2:13" ht="11.25">
      <c r="B71" s="18"/>
      <c r="M71" s="18"/>
    </row>
    <row r="72" spans="2:13" ht="11.25">
      <c r="B72" s="18"/>
      <c r="M72" s="18"/>
    </row>
    <row r="73" spans="2:13" ht="11.25">
      <c r="B73" s="18"/>
      <c r="M73" s="18"/>
    </row>
    <row r="74" spans="2:13" ht="11.25">
      <c r="B74" s="18"/>
      <c r="M74" s="18"/>
    </row>
    <row r="75" spans="2:13" ht="11.25">
      <c r="B75" s="18"/>
      <c r="M75" s="18"/>
    </row>
    <row r="76" spans="2:13" s="1" customFormat="1" ht="12.75">
      <c r="B76" s="30"/>
      <c r="D76" s="41" t="s">
        <v>51</v>
      </c>
      <c r="E76" s="32"/>
      <c r="F76" s="100" t="s">
        <v>52</v>
      </c>
      <c r="G76" s="41" t="s">
        <v>51</v>
      </c>
      <c r="H76" s="32"/>
      <c r="I76" s="32"/>
      <c r="J76" s="101" t="s">
        <v>52</v>
      </c>
      <c r="K76" s="32"/>
      <c r="L76" s="32"/>
      <c r="M76" s="30"/>
    </row>
    <row r="77" spans="2:13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30"/>
    </row>
    <row r="82" spans="2:47" s="1" customFormat="1" ht="24.95" customHeight="1">
      <c r="B82" s="30"/>
      <c r="C82" s="19" t="s">
        <v>99</v>
      </c>
      <c r="M82" s="30"/>
    </row>
    <row r="83" spans="2:47" s="1" customFormat="1" ht="6.95" customHeight="1">
      <c r="B83" s="30"/>
      <c r="M83" s="30"/>
    </row>
    <row r="84" spans="2:47" s="1" customFormat="1" ht="12" customHeight="1">
      <c r="B84" s="30"/>
      <c r="C84" s="25" t="s">
        <v>17</v>
      </c>
      <c r="M84" s="30"/>
    </row>
    <row r="85" spans="2:47" s="1" customFormat="1" ht="26.25" customHeight="1">
      <c r="B85" s="30"/>
      <c r="E85" s="235" t="str">
        <f>E7</f>
        <v>Modernizace trakčního vedení v křižovatce ul. Písečná u DPCHJ, Chomutov</v>
      </c>
      <c r="F85" s="236"/>
      <c r="G85" s="236"/>
      <c r="H85" s="236"/>
      <c r="M85" s="30"/>
    </row>
    <row r="86" spans="2:47" s="1" customFormat="1" ht="12" customHeight="1">
      <c r="B86" s="30"/>
      <c r="C86" s="25" t="s">
        <v>93</v>
      </c>
      <c r="M86" s="30"/>
    </row>
    <row r="87" spans="2:47" s="1" customFormat="1" ht="16.5" customHeight="1">
      <c r="B87" s="30"/>
      <c r="E87" s="215" t="str">
        <f>E9</f>
        <v>F04 - DIO</v>
      </c>
      <c r="F87" s="237"/>
      <c r="G87" s="237"/>
      <c r="H87" s="237"/>
      <c r="M87" s="30"/>
    </row>
    <row r="88" spans="2:47" s="1" customFormat="1" ht="6.95" customHeight="1">
      <c r="B88" s="30"/>
      <c r="M88" s="30"/>
    </row>
    <row r="89" spans="2:47" s="1" customFormat="1" ht="12" customHeight="1">
      <c r="B89" s="30"/>
      <c r="C89" s="25" t="s">
        <v>21</v>
      </c>
      <c r="F89" s="23" t="str">
        <f>F12</f>
        <v xml:space="preserve"> </v>
      </c>
      <c r="I89" s="25" t="s">
        <v>23</v>
      </c>
      <c r="J89" s="50" t="str">
        <f>IF(J12="","",J12)</f>
        <v>17. 10. 2024</v>
      </c>
      <c r="M89" s="30"/>
    </row>
    <row r="90" spans="2:47" s="1" customFormat="1" ht="6.95" customHeight="1">
      <c r="B90" s="30"/>
      <c r="M90" s="30"/>
    </row>
    <row r="91" spans="2:47" s="1" customFormat="1" ht="15.2" customHeight="1">
      <c r="B91" s="30"/>
      <c r="C91" s="25" t="s">
        <v>25</v>
      </c>
      <c r="F91" s="23" t="str">
        <f>E15</f>
        <v>Dopravní podnik Chomutova a Jirkova, a.s.</v>
      </c>
      <c r="I91" s="25" t="s">
        <v>31</v>
      </c>
      <c r="J91" s="28" t="str">
        <f>E21</f>
        <v xml:space="preserve"> </v>
      </c>
      <c r="M91" s="30"/>
    </row>
    <row r="92" spans="2:47" s="1" customFormat="1" ht="15.2" customHeight="1">
      <c r="B92" s="30"/>
      <c r="C92" s="25" t="s">
        <v>29</v>
      </c>
      <c r="F92" s="23" t="str">
        <f>IF(E18="","",E18)</f>
        <v>Vyplň údaj</v>
      </c>
      <c r="I92" s="25" t="s">
        <v>33</v>
      </c>
      <c r="J92" s="28" t="str">
        <f>E24</f>
        <v>Elektroline, a.s.</v>
      </c>
      <c r="M92" s="30"/>
    </row>
    <row r="93" spans="2:47" s="1" customFormat="1" ht="10.35" customHeight="1">
      <c r="B93" s="30"/>
      <c r="M93" s="30"/>
    </row>
    <row r="94" spans="2:47" s="1" customFormat="1" ht="29.25" customHeight="1">
      <c r="B94" s="30"/>
      <c r="C94" s="102" t="s">
        <v>100</v>
      </c>
      <c r="D94" s="94"/>
      <c r="E94" s="94"/>
      <c r="F94" s="94"/>
      <c r="G94" s="94"/>
      <c r="H94" s="94"/>
      <c r="I94" s="103" t="s">
        <v>101</v>
      </c>
      <c r="J94" s="103" t="s">
        <v>102</v>
      </c>
      <c r="K94" s="103" t="s">
        <v>103</v>
      </c>
      <c r="L94" s="94"/>
      <c r="M94" s="30"/>
    </row>
    <row r="95" spans="2:47" s="1" customFormat="1" ht="10.35" customHeight="1">
      <c r="B95" s="30"/>
      <c r="M95" s="30"/>
    </row>
    <row r="96" spans="2:47" s="1" customFormat="1" ht="22.9" customHeight="1">
      <c r="B96" s="30"/>
      <c r="C96" s="104" t="s">
        <v>104</v>
      </c>
      <c r="I96" s="64">
        <f t="shared" ref="I96:J98" si="0">Q129</f>
        <v>0</v>
      </c>
      <c r="J96" s="64">
        <f t="shared" si="0"/>
        <v>0</v>
      </c>
      <c r="K96" s="64">
        <f>K129</f>
        <v>0</v>
      </c>
      <c r="M96" s="30"/>
      <c r="AU96" s="15" t="s">
        <v>105</v>
      </c>
    </row>
    <row r="97" spans="2:65" s="8" customFormat="1" ht="24.95" customHeight="1">
      <c r="B97" s="105"/>
      <c r="D97" s="106" t="s">
        <v>1182</v>
      </c>
      <c r="E97" s="107"/>
      <c r="F97" s="107"/>
      <c r="G97" s="107"/>
      <c r="H97" s="107"/>
      <c r="I97" s="108">
        <f t="shared" si="0"/>
        <v>0</v>
      </c>
      <c r="J97" s="108">
        <f t="shared" si="0"/>
        <v>0</v>
      </c>
      <c r="K97" s="108">
        <f>K130</f>
        <v>0</v>
      </c>
      <c r="M97" s="105"/>
    </row>
    <row r="98" spans="2:65" s="8" customFormat="1" ht="24.95" customHeight="1">
      <c r="B98" s="105"/>
      <c r="D98" s="106" t="s">
        <v>1183</v>
      </c>
      <c r="E98" s="107"/>
      <c r="F98" s="107"/>
      <c r="G98" s="107"/>
      <c r="H98" s="107"/>
      <c r="I98" s="108">
        <f t="shared" si="0"/>
        <v>0</v>
      </c>
      <c r="J98" s="108">
        <f t="shared" si="0"/>
        <v>0</v>
      </c>
      <c r="K98" s="108">
        <f>K131</f>
        <v>0</v>
      </c>
      <c r="M98" s="105"/>
    </row>
    <row r="99" spans="2:65" s="8" customFormat="1" ht="24.95" customHeight="1">
      <c r="B99" s="105"/>
      <c r="D99" s="106" t="s">
        <v>1184</v>
      </c>
      <c r="E99" s="107"/>
      <c r="F99" s="107"/>
      <c r="G99" s="107"/>
      <c r="H99" s="107"/>
      <c r="I99" s="108">
        <f>Q137</f>
        <v>0</v>
      </c>
      <c r="J99" s="108">
        <f>R137</f>
        <v>0</v>
      </c>
      <c r="K99" s="108">
        <f>K137</f>
        <v>0</v>
      </c>
      <c r="M99" s="105"/>
    </row>
    <row r="100" spans="2:65" s="1" customFormat="1" ht="21.75" customHeight="1">
      <c r="B100" s="30"/>
      <c r="M100" s="30"/>
    </row>
    <row r="101" spans="2:65" s="1" customFormat="1" ht="6.95" customHeight="1">
      <c r="B101" s="30"/>
      <c r="M101" s="30"/>
    </row>
    <row r="102" spans="2:65" s="1" customFormat="1" ht="29.25" customHeight="1">
      <c r="B102" s="30"/>
      <c r="C102" s="104" t="s">
        <v>121</v>
      </c>
      <c r="K102" s="113">
        <f>ROUND(K103 + K104 + K105 + K106 + K107 + K108,2)</f>
        <v>0</v>
      </c>
      <c r="M102" s="30"/>
      <c r="O102" s="114" t="s">
        <v>40</v>
      </c>
    </row>
    <row r="103" spans="2:65" s="1" customFormat="1" ht="18" customHeight="1">
      <c r="B103" s="115"/>
      <c r="C103" s="116"/>
      <c r="D103" s="239" t="s">
        <v>122</v>
      </c>
      <c r="E103" s="240"/>
      <c r="F103" s="240"/>
      <c r="G103" s="116"/>
      <c r="H103" s="116"/>
      <c r="I103" s="116"/>
      <c r="J103" s="116"/>
      <c r="K103" s="118">
        <v>0</v>
      </c>
      <c r="L103" s="116"/>
      <c r="M103" s="115"/>
      <c r="N103" s="116"/>
      <c r="O103" s="119" t="s">
        <v>41</v>
      </c>
      <c r="P103" s="116"/>
      <c r="Q103" s="116"/>
      <c r="R103" s="116"/>
      <c r="S103" s="116"/>
      <c r="T103" s="116"/>
      <c r="U103" s="116"/>
      <c r="V103" s="116"/>
      <c r="W103" s="116"/>
      <c r="X103" s="116"/>
      <c r="Y103" s="116"/>
      <c r="Z103" s="116"/>
      <c r="AA103" s="116"/>
      <c r="AB103" s="116"/>
      <c r="AC103" s="116"/>
      <c r="AD103" s="116"/>
      <c r="AE103" s="116"/>
      <c r="AF103" s="116"/>
      <c r="AG103" s="116"/>
      <c r="AH103" s="116"/>
      <c r="AI103" s="116"/>
      <c r="AJ103" s="116"/>
      <c r="AK103" s="116"/>
      <c r="AL103" s="116"/>
      <c r="AM103" s="116"/>
      <c r="AN103" s="116"/>
      <c r="AO103" s="116"/>
      <c r="AP103" s="116"/>
      <c r="AQ103" s="116"/>
      <c r="AR103" s="116"/>
      <c r="AS103" s="116"/>
      <c r="AT103" s="116"/>
      <c r="AU103" s="116"/>
      <c r="AV103" s="116"/>
      <c r="AW103" s="116"/>
      <c r="AX103" s="116"/>
      <c r="AY103" s="120" t="s">
        <v>123</v>
      </c>
      <c r="AZ103" s="116"/>
      <c r="BA103" s="116"/>
      <c r="BB103" s="116"/>
      <c r="BC103" s="116"/>
      <c r="BD103" s="116"/>
      <c r="BE103" s="121">
        <f t="shared" ref="BE103:BE108" si="1">IF(O103="základní",K103,0)</f>
        <v>0</v>
      </c>
      <c r="BF103" s="121">
        <f t="shared" ref="BF103:BF108" si="2">IF(O103="snížená",K103,0)</f>
        <v>0</v>
      </c>
      <c r="BG103" s="121">
        <f t="shared" ref="BG103:BG108" si="3">IF(O103="zákl. přenesená",K103,0)</f>
        <v>0</v>
      </c>
      <c r="BH103" s="121">
        <f t="shared" ref="BH103:BH108" si="4">IF(O103="sníž. přenesená",K103,0)</f>
        <v>0</v>
      </c>
      <c r="BI103" s="121">
        <f t="shared" ref="BI103:BI108" si="5">IF(O103="nulová",K103,0)</f>
        <v>0</v>
      </c>
      <c r="BJ103" s="120" t="s">
        <v>86</v>
      </c>
      <c r="BK103" s="116"/>
      <c r="BL103" s="116"/>
      <c r="BM103" s="116"/>
    </row>
    <row r="104" spans="2:65" s="1" customFormat="1" ht="18" customHeight="1">
      <c r="B104" s="115"/>
      <c r="C104" s="116"/>
      <c r="D104" s="239" t="s">
        <v>124</v>
      </c>
      <c r="E104" s="240"/>
      <c r="F104" s="240"/>
      <c r="G104" s="116"/>
      <c r="H104" s="116"/>
      <c r="I104" s="116"/>
      <c r="J104" s="116"/>
      <c r="K104" s="118">
        <v>0</v>
      </c>
      <c r="L104" s="116"/>
      <c r="M104" s="115"/>
      <c r="N104" s="116"/>
      <c r="O104" s="119" t="s">
        <v>41</v>
      </c>
      <c r="P104" s="116"/>
      <c r="Q104" s="116"/>
      <c r="R104" s="116"/>
      <c r="S104" s="116"/>
      <c r="T104" s="116"/>
      <c r="U104" s="116"/>
      <c r="V104" s="116"/>
      <c r="W104" s="116"/>
      <c r="X104" s="116"/>
      <c r="Y104" s="116"/>
      <c r="Z104" s="116"/>
      <c r="AA104" s="116"/>
      <c r="AB104" s="116"/>
      <c r="AC104" s="116"/>
      <c r="AD104" s="116"/>
      <c r="AE104" s="116"/>
      <c r="AF104" s="116"/>
      <c r="AG104" s="116"/>
      <c r="AH104" s="116"/>
      <c r="AI104" s="116"/>
      <c r="AJ104" s="116"/>
      <c r="AK104" s="116"/>
      <c r="AL104" s="116"/>
      <c r="AM104" s="116"/>
      <c r="AN104" s="116"/>
      <c r="AO104" s="116"/>
      <c r="AP104" s="116"/>
      <c r="AQ104" s="116"/>
      <c r="AR104" s="116"/>
      <c r="AS104" s="116"/>
      <c r="AT104" s="116"/>
      <c r="AU104" s="116"/>
      <c r="AV104" s="116"/>
      <c r="AW104" s="116"/>
      <c r="AX104" s="116"/>
      <c r="AY104" s="120" t="s">
        <v>123</v>
      </c>
      <c r="AZ104" s="116"/>
      <c r="BA104" s="116"/>
      <c r="BB104" s="116"/>
      <c r="BC104" s="116"/>
      <c r="BD104" s="116"/>
      <c r="BE104" s="121">
        <f t="shared" si="1"/>
        <v>0</v>
      </c>
      <c r="BF104" s="121">
        <f t="shared" si="2"/>
        <v>0</v>
      </c>
      <c r="BG104" s="121">
        <f t="shared" si="3"/>
        <v>0</v>
      </c>
      <c r="BH104" s="121">
        <f t="shared" si="4"/>
        <v>0</v>
      </c>
      <c r="BI104" s="121">
        <f t="shared" si="5"/>
        <v>0</v>
      </c>
      <c r="BJ104" s="120" t="s">
        <v>86</v>
      </c>
      <c r="BK104" s="116"/>
      <c r="BL104" s="116"/>
      <c r="BM104" s="116"/>
    </row>
    <row r="105" spans="2:65" s="1" customFormat="1" ht="18" customHeight="1">
      <c r="B105" s="115"/>
      <c r="C105" s="116"/>
      <c r="D105" s="239" t="s">
        <v>125</v>
      </c>
      <c r="E105" s="240"/>
      <c r="F105" s="240"/>
      <c r="G105" s="116"/>
      <c r="H105" s="116"/>
      <c r="I105" s="116"/>
      <c r="J105" s="116"/>
      <c r="K105" s="118">
        <v>0</v>
      </c>
      <c r="L105" s="116"/>
      <c r="M105" s="115"/>
      <c r="N105" s="116"/>
      <c r="O105" s="119" t="s">
        <v>41</v>
      </c>
      <c r="P105" s="116"/>
      <c r="Q105" s="116"/>
      <c r="R105" s="116"/>
      <c r="S105" s="116"/>
      <c r="T105" s="116"/>
      <c r="U105" s="116"/>
      <c r="V105" s="116"/>
      <c r="W105" s="116"/>
      <c r="X105" s="116"/>
      <c r="Y105" s="116"/>
      <c r="Z105" s="116"/>
      <c r="AA105" s="116"/>
      <c r="AB105" s="116"/>
      <c r="AC105" s="116"/>
      <c r="AD105" s="116"/>
      <c r="AE105" s="116"/>
      <c r="AF105" s="116"/>
      <c r="AG105" s="116"/>
      <c r="AH105" s="116"/>
      <c r="AI105" s="116"/>
      <c r="AJ105" s="116"/>
      <c r="AK105" s="116"/>
      <c r="AL105" s="116"/>
      <c r="AM105" s="116"/>
      <c r="AN105" s="116"/>
      <c r="AO105" s="116"/>
      <c r="AP105" s="116"/>
      <c r="AQ105" s="116"/>
      <c r="AR105" s="116"/>
      <c r="AS105" s="116"/>
      <c r="AT105" s="116"/>
      <c r="AU105" s="116"/>
      <c r="AV105" s="116"/>
      <c r="AW105" s="116"/>
      <c r="AX105" s="116"/>
      <c r="AY105" s="120" t="s">
        <v>123</v>
      </c>
      <c r="AZ105" s="116"/>
      <c r="BA105" s="116"/>
      <c r="BB105" s="116"/>
      <c r="BC105" s="116"/>
      <c r="BD105" s="116"/>
      <c r="BE105" s="121">
        <f t="shared" si="1"/>
        <v>0</v>
      </c>
      <c r="BF105" s="121">
        <f t="shared" si="2"/>
        <v>0</v>
      </c>
      <c r="BG105" s="121">
        <f t="shared" si="3"/>
        <v>0</v>
      </c>
      <c r="BH105" s="121">
        <f t="shared" si="4"/>
        <v>0</v>
      </c>
      <c r="BI105" s="121">
        <f t="shared" si="5"/>
        <v>0</v>
      </c>
      <c r="BJ105" s="120" t="s">
        <v>86</v>
      </c>
      <c r="BK105" s="116"/>
      <c r="BL105" s="116"/>
      <c r="BM105" s="116"/>
    </row>
    <row r="106" spans="2:65" s="1" customFormat="1" ht="18" customHeight="1">
      <c r="B106" s="115"/>
      <c r="C106" s="116"/>
      <c r="D106" s="239" t="s">
        <v>126</v>
      </c>
      <c r="E106" s="240"/>
      <c r="F106" s="240"/>
      <c r="G106" s="116"/>
      <c r="H106" s="116"/>
      <c r="I106" s="116"/>
      <c r="J106" s="116"/>
      <c r="K106" s="118">
        <v>0</v>
      </c>
      <c r="L106" s="116"/>
      <c r="M106" s="115"/>
      <c r="N106" s="116"/>
      <c r="O106" s="119" t="s">
        <v>41</v>
      </c>
      <c r="P106" s="116"/>
      <c r="Q106" s="116"/>
      <c r="R106" s="116"/>
      <c r="S106" s="116"/>
      <c r="T106" s="116"/>
      <c r="U106" s="116"/>
      <c r="V106" s="116"/>
      <c r="W106" s="116"/>
      <c r="X106" s="116"/>
      <c r="Y106" s="116"/>
      <c r="Z106" s="116"/>
      <c r="AA106" s="116"/>
      <c r="AB106" s="116"/>
      <c r="AC106" s="116"/>
      <c r="AD106" s="116"/>
      <c r="AE106" s="116"/>
      <c r="AF106" s="116"/>
      <c r="AG106" s="116"/>
      <c r="AH106" s="116"/>
      <c r="AI106" s="116"/>
      <c r="AJ106" s="116"/>
      <c r="AK106" s="116"/>
      <c r="AL106" s="116"/>
      <c r="AM106" s="116"/>
      <c r="AN106" s="116"/>
      <c r="AO106" s="116"/>
      <c r="AP106" s="116"/>
      <c r="AQ106" s="116"/>
      <c r="AR106" s="116"/>
      <c r="AS106" s="116"/>
      <c r="AT106" s="116"/>
      <c r="AU106" s="116"/>
      <c r="AV106" s="116"/>
      <c r="AW106" s="116"/>
      <c r="AX106" s="116"/>
      <c r="AY106" s="120" t="s">
        <v>123</v>
      </c>
      <c r="AZ106" s="116"/>
      <c r="BA106" s="116"/>
      <c r="BB106" s="116"/>
      <c r="BC106" s="116"/>
      <c r="BD106" s="116"/>
      <c r="BE106" s="121">
        <f t="shared" si="1"/>
        <v>0</v>
      </c>
      <c r="BF106" s="121">
        <f t="shared" si="2"/>
        <v>0</v>
      </c>
      <c r="BG106" s="121">
        <f t="shared" si="3"/>
        <v>0</v>
      </c>
      <c r="BH106" s="121">
        <f t="shared" si="4"/>
        <v>0</v>
      </c>
      <c r="BI106" s="121">
        <f t="shared" si="5"/>
        <v>0</v>
      </c>
      <c r="BJ106" s="120" t="s">
        <v>86</v>
      </c>
      <c r="BK106" s="116"/>
      <c r="BL106" s="116"/>
      <c r="BM106" s="116"/>
    </row>
    <row r="107" spans="2:65" s="1" customFormat="1" ht="18" customHeight="1">
      <c r="B107" s="115"/>
      <c r="C107" s="116"/>
      <c r="D107" s="239" t="s">
        <v>127</v>
      </c>
      <c r="E107" s="240"/>
      <c r="F107" s="240"/>
      <c r="G107" s="116"/>
      <c r="H107" s="116"/>
      <c r="I107" s="116"/>
      <c r="J107" s="116"/>
      <c r="K107" s="118">
        <v>0</v>
      </c>
      <c r="L107" s="116"/>
      <c r="M107" s="115"/>
      <c r="N107" s="116"/>
      <c r="O107" s="119" t="s">
        <v>41</v>
      </c>
      <c r="P107" s="116"/>
      <c r="Q107" s="116"/>
      <c r="R107" s="116"/>
      <c r="S107" s="116"/>
      <c r="T107" s="116"/>
      <c r="U107" s="116"/>
      <c r="V107" s="116"/>
      <c r="W107" s="116"/>
      <c r="X107" s="116"/>
      <c r="Y107" s="116"/>
      <c r="Z107" s="116"/>
      <c r="AA107" s="116"/>
      <c r="AB107" s="116"/>
      <c r="AC107" s="116"/>
      <c r="AD107" s="116"/>
      <c r="AE107" s="116"/>
      <c r="AF107" s="116"/>
      <c r="AG107" s="116"/>
      <c r="AH107" s="116"/>
      <c r="AI107" s="116"/>
      <c r="AJ107" s="116"/>
      <c r="AK107" s="116"/>
      <c r="AL107" s="116"/>
      <c r="AM107" s="116"/>
      <c r="AN107" s="116"/>
      <c r="AO107" s="116"/>
      <c r="AP107" s="116"/>
      <c r="AQ107" s="116"/>
      <c r="AR107" s="116"/>
      <c r="AS107" s="116"/>
      <c r="AT107" s="116"/>
      <c r="AU107" s="116"/>
      <c r="AV107" s="116"/>
      <c r="AW107" s="116"/>
      <c r="AX107" s="116"/>
      <c r="AY107" s="120" t="s">
        <v>123</v>
      </c>
      <c r="AZ107" s="116"/>
      <c r="BA107" s="116"/>
      <c r="BB107" s="116"/>
      <c r="BC107" s="116"/>
      <c r="BD107" s="116"/>
      <c r="BE107" s="121">
        <f t="shared" si="1"/>
        <v>0</v>
      </c>
      <c r="BF107" s="121">
        <f t="shared" si="2"/>
        <v>0</v>
      </c>
      <c r="BG107" s="121">
        <f t="shared" si="3"/>
        <v>0</v>
      </c>
      <c r="BH107" s="121">
        <f t="shared" si="4"/>
        <v>0</v>
      </c>
      <c r="BI107" s="121">
        <f t="shared" si="5"/>
        <v>0</v>
      </c>
      <c r="BJ107" s="120" t="s">
        <v>86</v>
      </c>
      <c r="BK107" s="116"/>
      <c r="BL107" s="116"/>
      <c r="BM107" s="116"/>
    </row>
    <row r="108" spans="2:65" s="1" customFormat="1" ht="18" customHeight="1">
      <c r="B108" s="115"/>
      <c r="C108" s="116"/>
      <c r="D108" s="117" t="s">
        <v>128</v>
      </c>
      <c r="E108" s="116"/>
      <c r="F108" s="116"/>
      <c r="G108" s="116"/>
      <c r="H108" s="116"/>
      <c r="I108" s="116"/>
      <c r="J108" s="116"/>
      <c r="K108" s="118">
        <f>ROUND(K30*T108,2)</f>
        <v>0</v>
      </c>
      <c r="L108" s="116"/>
      <c r="M108" s="115"/>
      <c r="N108" s="116"/>
      <c r="O108" s="119" t="s">
        <v>41</v>
      </c>
      <c r="P108" s="116"/>
      <c r="Q108" s="116"/>
      <c r="R108" s="116"/>
      <c r="S108" s="116"/>
      <c r="T108" s="116"/>
      <c r="U108" s="116"/>
      <c r="V108" s="116"/>
      <c r="W108" s="116"/>
      <c r="X108" s="116"/>
      <c r="Y108" s="116"/>
      <c r="Z108" s="116"/>
      <c r="AA108" s="116"/>
      <c r="AB108" s="116"/>
      <c r="AC108" s="116"/>
      <c r="AD108" s="116"/>
      <c r="AE108" s="116"/>
      <c r="AF108" s="116"/>
      <c r="AG108" s="116"/>
      <c r="AH108" s="116"/>
      <c r="AI108" s="116"/>
      <c r="AJ108" s="116"/>
      <c r="AK108" s="116"/>
      <c r="AL108" s="116"/>
      <c r="AM108" s="116"/>
      <c r="AN108" s="116"/>
      <c r="AO108" s="116"/>
      <c r="AP108" s="116"/>
      <c r="AQ108" s="116"/>
      <c r="AR108" s="116"/>
      <c r="AS108" s="116"/>
      <c r="AT108" s="116"/>
      <c r="AU108" s="116"/>
      <c r="AV108" s="116"/>
      <c r="AW108" s="116"/>
      <c r="AX108" s="116"/>
      <c r="AY108" s="120" t="s">
        <v>129</v>
      </c>
      <c r="AZ108" s="116"/>
      <c r="BA108" s="116"/>
      <c r="BB108" s="116"/>
      <c r="BC108" s="116"/>
      <c r="BD108" s="116"/>
      <c r="BE108" s="121">
        <f t="shared" si="1"/>
        <v>0</v>
      </c>
      <c r="BF108" s="121">
        <f t="shared" si="2"/>
        <v>0</v>
      </c>
      <c r="BG108" s="121">
        <f t="shared" si="3"/>
        <v>0</v>
      </c>
      <c r="BH108" s="121">
        <f t="shared" si="4"/>
        <v>0</v>
      </c>
      <c r="BI108" s="121">
        <f t="shared" si="5"/>
        <v>0</v>
      </c>
      <c r="BJ108" s="120" t="s">
        <v>86</v>
      </c>
      <c r="BK108" s="116"/>
      <c r="BL108" s="116"/>
      <c r="BM108" s="116"/>
    </row>
    <row r="109" spans="2:65" s="1" customFormat="1" ht="11.25">
      <c r="B109" s="30"/>
      <c r="M109" s="30"/>
    </row>
    <row r="110" spans="2:65" s="1" customFormat="1" ht="29.25" customHeight="1">
      <c r="B110" s="30"/>
      <c r="C110" s="122" t="s">
        <v>130</v>
      </c>
      <c r="D110" s="94"/>
      <c r="E110" s="94"/>
      <c r="F110" s="94"/>
      <c r="G110" s="94"/>
      <c r="H110" s="94"/>
      <c r="I110" s="94"/>
      <c r="J110" s="94"/>
      <c r="K110" s="123">
        <f>ROUND(K96+K102,2)</f>
        <v>0</v>
      </c>
      <c r="L110" s="94"/>
      <c r="M110" s="30"/>
    </row>
    <row r="111" spans="2:65" s="1" customFormat="1" ht="6.95" customHeight="1">
      <c r="B111" s="42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30"/>
    </row>
    <row r="115" spans="2:24" s="1" customFormat="1" ht="6.95" customHeight="1"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30"/>
    </row>
    <row r="116" spans="2:24" s="1" customFormat="1" ht="24.95" customHeight="1">
      <c r="B116" s="30"/>
      <c r="C116" s="19" t="s">
        <v>131</v>
      </c>
      <c r="M116" s="30"/>
    </row>
    <row r="117" spans="2:24" s="1" customFormat="1" ht="6.95" customHeight="1">
      <c r="B117" s="30"/>
      <c r="M117" s="30"/>
    </row>
    <row r="118" spans="2:24" s="1" customFormat="1" ht="12" customHeight="1">
      <c r="B118" s="30"/>
      <c r="C118" s="25" t="s">
        <v>17</v>
      </c>
      <c r="M118" s="30"/>
    </row>
    <row r="119" spans="2:24" s="1" customFormat="1" ht="26.25" customHeight="1">
      <c r="B119" s="30"/>
      <c r="E119" s="235" t="str">
        <f>E7</f>
        <v>Modernizace trakčního vedení v křižovatce ul. Písečná u DPCHJ, Chomutov</v>
      </c>
      <c r="F119" s="236"/>
      <c r="G119" s="236"/>
      <c r="H119" s="236"/>
      <c r="M119" s="30"/>
    </row>
    <row r="120" spans="2:24" s="1" customFormat="1" ht="12" customHeight="1">
      <c r="B120" s="30"/>
      <c r="C120" s="25" t="s">
        <v>93</v>
      </c>
      <c r="M120" s="30"/>
    </row>
    <row r="121" spans="2:24" s="1" customFormat="1" ht="16.5" customHeight="1">
      <c r="B121" s="30"/>
      <c r="E121" s="215" t="str">
        <f>E9</f>
        <v>F04 - DIO</v>
      </c>
      <c r="F121" s="237"/>
      <c r="G121" s="237"/>
      <c r="H121" s="237"/>
      <c r="M121" s="30"/>
    </row>
    <row r="122" spans="2:24" s="1" customFormat="1" ht="6.95" customHeight="1">
      <c r="B122" s="30"/>
      <c r="M122" s="30"/>
    </row>
    <row r="123" spans="2:24" s="1" customFormat="1" ht="12" customHeight="1">
      <c r="B123" s="30"/>
      <c r="C123" s="25" t="s">
        <v>21</v>
      </c>
      <c r="F123" s="23" t="str">
        <f>F12</f>
        <v xml:space="preserve"> </v>
      </c>
      <c r="I123" s="25" t="s">
        <v>23</v>
      </c>
      <c r="J123" s="50" t="str">
        <f>IF(J12="","",J12)</f>
        <v>17. 10. 2024</v>
      </c>
      <c r="M123" s="30"/>
    </row>
    <row r="124" spans="2:24" s="1" customFormat="1" ht="6.95" customHeight="1">
      <c r="B124" s="30"/>
      <c r="M124" s="30"/>
    </row>
    <row r="125" spans="2:24" s="1" customFormat="1" ht="15.2" customHeight="1">
      <c r="B125" s="30"/>
      <c r="C125" s="25" t="s">
        <v>25</v>
      </c>
      <c r="F125" s="23" t="str">
        <f>E15</f>
        <v>Dopravní podnik Chomutova a Jirkova, a.s.</v>
      </c>
      <c r="I125" s="25" t="s">
        <v>31</v>
      </c>
      <c r="J125" s="28" t="str">
        <f>E21</f>
        <v xml:space="preserve"> </v>
      </c>
      <c r="M125" s="30"/>
    </row>
    <row r="126" spans="2:24" s="1" customFormat="1" ht="15.2" customHeight="1">
      <c r="B126" s="30"/>
      <c r="C126" s="25" t="s">
        <v>29</v>
      </c>
      <c r="F126" s="23" t="str">
        <f>IF(E18="","",E18)</f>
        <v>Vyplň údaj</v>
      </c>
      <c r="I126" s="25" t="s">
        <v>33</v>
      </c>
      <c r="J126" s="28" t="str">
        <f>E24</f>
        <v>Elektroline, a.s.</v>
      </c>
      <c r="M126" s="30"/>
    </row>
    <row r="127" spans="2:24" s="1" customFormat="1" ht="10.35" customHeight="1">
      <c r="B127" s="30"/>
      <c r="M127" s="30"/>
    </row>
    <row r="128" spans="2:24" s="10" customFormat="1" ht="29.25" customHeight="1">
      <c r="B128" s="124"/>
      <c r="C128" s="125" t="s">
        <v>132</v>
      </c>
      <c r="D128" s="126" t="s">
        <v>61</v>
      </c>
      <c r="E128" s="126" t="s">
        <v>57</v>
      </c>
      <c r="F128" s="126" t="s">
        <v>58</v>
      </c>
      <c r="G128" s="126" t="s">
        <v>133</v>
      </c>
      <c r="H128" s="126" t="s">
        <v>134</v>
      </c>
      <c r="I128" s="126" t="s">
        <v>135</v>
      </c>
      <c r="J128" s="126" t="s">
        <v>136</v>
      </c>
      <c r="K128" s="126" t="s">
        <v>103</v>
      </c>
      <c r="L128" s="127" t="s">
        <v>137</v>
      </c>
      <c r="M128" s="124"/>
      <c r="N128" s="57" t="s">
        <v>1</v>
      </c>
      <c r="O128" s="58" t="s">
        <v>40</v>
      </c>
      <c r="P128" s="58" t="s">
        <v>138</v>
      </c>
      <c r="Q128" s="58" t="s">
        <v>139</v>
      </c>
      <c r="R128" s="58" t="s">
        <v>140</v>
      </c>
      <c r="S128" s="58" t="s">
        <v>141</v>
      </c>
      <c r="T128" s="58" t="s">
        <v>142</v>
      </c>
      <c r="U128" s="58" t="s">
        <v>143</v>
      </c>
      <c r="V128" s="58" t="s">
        <v>144</v>
      </c>
      <c r="W128" s="58" t="s">
        <v>145</v>
      </c>
      <c r="X128" s="59" t="s">
        <v>146</v>
      </c>
    </row>
    <row r="129" spans="2:65" s="1" customFormat="1" ht="22.9" customHeight="1">
      <c r="B129" s="30"/>
      <c r="C129" s="62" t="s">
        <v>147</v>
      </c>
      <c r="K129" s="128">
        <f>BK129</f>
        <v>0</v>
      </c>
      <c r="M129" s="30"/>
      <c r="N129" s="60"/>
      <c r="O129" s="51"/>
      <c r="P129" s="51"/>
      <c r="Q129" s="129">
        <f>Q130+Q131+Q137</f>
        <v>0</v>
      </c>
      <c r="R129" s="129">
        <f>R130+R131+R137</f>
        <v>0</v>
      </c>
      <c r="S129" s="51"/>
      <c r="T129" s="130">
        <f>T130+T131+T137</f>
        <v>0</v>
      </c>
      <c r="U129" s="51"/>
      <c r="V129" s="130">
        <f>V130+V131+V137</f>
        <v>0</v>
      </c>
      <c r="W129" s="51"/>
      <c r="X129" s="131">
        <f>X130+X131+X137</f>
        <v>0</v>
      </c>
      <c r="AT129" s="15" t="s">
        <v>77</v>
      </c>
      <c r="AU129" s="15" t="s">
        <v>105</v>
      </c>
      <c r="BK129" s="132">
        <f>BK130+BK131+BK137</f>
        <v>0</v>
      </c>
    </row>
    <row r="130" spans="2:65" s="11" customFormat="1" ht="25.9" customHeight="1">
      <c r="B130" s="133"/>
      <c r="D130" s="134" t="s">
        <v>77</v>
      </c>
      <c r="E130" s="135" t="s">
        <v>1185</v>
      </c>
      <c r="F130" s="135" t="s">
        <v>1185</v>
      </c>
      <c r="I130" s="136"/>
      <c r="J130" s="136"/>
      <c r="K130" s="137">
        <f>BK130</f>
        <v>0</v>
      </c>
      <c r="M130" s="133"/>
      <c r="N130" s="138"/>
      <c r="Q130" s="139">
        <v>0</v>
      </c>
      <c r="R130" s="139">
        <v>0</v>
      </c>
      <c r="T130" s="140">
        <v>0</v>
      </c>
      <c r="V130" s="140">
        <v>0</v>
      </c>
      <c r="X130" s="141">
        <v>0</v>
      </c>
      <c r="AR130" s="134" t="s">
        <v>158</v>
      </c>
      <c r="AT130" s="142" t="s">
        <v>77</v>
      </c>
      <c r="AU130" s="142" t="s">
        <v>78</v>
      </c>
      <c r="AY130" s="134" t="s">
        <v>150</v>
      </c>
      <c r="BK130" s="143">
        <v>0</v>
      </c>
    </row>
    <row r="131" spans="2:65" s="11" customFormat="1" ht="25.9" customHeight="1">
      <c r="B131" s="133"/>
      <c r="D131" s="134" t="s">
        <v>77</v>
      </c>
      <c r="E131" s="135" t="s">
        <v>181</v>
      </c>
      <c r="F131" s="135" t="s">
        <v>1186</v>
      </c>
      <c r="I131" s="136"/>
      <c r="J131" s="136"/>
      <c r="K131" s="137">
        <f>BK131</f>
        <v>0</v>
      </c>
      <c r="M131" s="133"/>
      <c r="N131" s="138"/>
      <c r="Q131" s="139">
        <f>SUM(Q132:Q136)</f>
        <v>0</v>
      </c>
      <c r="R131" s="139">
        <f>SUM(R132:R136)</f>
        <v>0</v>
      </c>
      <c r="T131" s="140">
        <f>SUM(T132:T136)</f>
        <v>0</v>
      </c>
      <c r="V131" s="140">
        <f>SUM(V132:V136)</f>
        <v>0</v>
      </c>
      <c r="X131" s="141">
        <f>SUM(X132:X136)</f>
        <v>0</v>
      </c>
      <c r="AR131" s="134" t="s">
        <v>158</v>
      </c>
      <c r="AT131" s="142" t="s">
        <v>77</v>
      </c>
      <c r="AU131" s="142" t="s">
        <v>78</v>
      </c>
      <c r="AY131" s="134" t="s">
        <v>150</v>
      </c>
      <c r="BK131" s="143">
        <f>SUM(BK132:BK136)</f>
        <v>0</v>
      </c>
    </row>
    <row r="132" spans="2:65" s="1" customFormat="1" ht="24.2" customHeight="1">
      <c r="B132" s="115"/>
      <c r="C132" s="146" t="s">
        <v>86</v>
      </c>
      <c r="D132" s="146" t="s">
        <v>153</v>
      </c>
      <c r="E132" s="147" t="s">
        <v>1187</v>
      </c>
      <c r="F132" s="148" t="s">
        <v>1188</v>
      </c>
      <c r="G132" s="149" t="s">
        <v>186</v>
      </c>
      <c r="H132" s="150">
        <v>32</v>
      </c>
      <c r="I132" s="151"/>
      <c r="J132" s="151"/>
      <c r="K132" s="152">
        <f>ROUND(P132*H132,2)</f>
        <v>0</v>
      </c>
      <c r="L132" s="148" t="s">
        <v>1</v>
      </c>
      <c r="M132" s="30"/>
      <c r="N132" s="153" t="s">
        <v>1</v>
      </c>
      <c r="O132" s="114" t="s">
        <v>41</v>
      </c>
      <c r="P132" s="154">
        <f>I132+J132</f>
        <v>0</v>
      </c>
      <c r="Q132" s="154">
        <f>ROUND(I132*H132,2)</f>
        <v>0</v>
      </c>
      <c r="R132" s="154">
        <f>ROUND(J132*H132,2)</f>
        <v>0</v>
      </c>
      <c r="T132" s="155">
        <f>S132*H132</f>
        <v>0</v>
      </c>
      <c r="U132" s="155">
        <v>0</v>
      </c>
      <c r="V132" s="155">
        <f>U132*H132</f>
        <v>0</v>
      </c>
      <c r="W132" s="155">
        <v>0</v>
      </c>
      <c r="X132" s="156">
        <f>W132*H132</f>
        <v>0</v>
      </c>
      <c r="AR132" s="157" t="s">
        <v>249</v>
      </c>
      <c r="AT132" s="157" t="s">
        <v>153</v>
      </c>
      <c r="AU132" s="157" t="s">
        <v>86</v>
      </c>
      <c r="AY132" s="15" t="s">
        <v>150</v>
      </c>
      <c r="BE132" s="158">
        <f>IF(O132="základní",K132,0)</f>
        <v>0</v>
      </c>
      <c r="BF132" s="158">
        <f>IF(O132="snížená",K132,0)</f>
        <v>0</v>
      </c>
      <c r="BG132" s="158">
        <f>IF(O132="zákl. přenesená",K132,0)</f>
        <v>0</v>
      </c>
      <c r="BH132" s="158">
        <f>IF(O132="sníž. přenesená",K132,0)</f>
        <v>0</v>
      </c>
      <c r="BI132" s="158">
        <f>IF(O132="nulová",K132,0)</f>
        <v>0</v>
      </c>
      <c r="BJ132" s="15" t="s">
        <v>86</v>
      </c>
      <c r="BK132" s="158">
        <f>ROUND(P132*H132,2)</f>
        <v>0</v>
      </c>
      <c r="BL132" s="15" t="s">
        <v>249</v>
      </c>
      <c r="BM132" s="157" t="s">
        <v>1189</v>
      </c>
    </row>
    <row r="133" spans="2:65" s="1" customFormat="1" ht="16.5" customHeight="1">
      <c r="B133" s="115"/>
      <c r="C133" s="146" t="s">
        <v>88</v>
      </c>
      <c r="D133" s="146" t="s">
        <v>153</v>
      </c>
      <c r="E133" s="147" t="s">
        <v>1190</v>
      </c>
      <c r="F133" s="148" t="s">
        <v>1191</v>
      </c>
      <c r="G133" s="149" t="s">
        <v>186</v>
      </c>
      <c r="H133" s="150">
        <v>10</v>
      </c>
      <c r="I133" s="151"/>
      <c r="J133" s="151"/>
      <c r="K133" s="152">
        <f>ROUND(P133*H133,2)</f>
        <v>0</v>
      </c>
      <c r="L133" s="148" t="s">
        <v>1</v>
      </c>
      <c r="M133" s="30"/>
      <c r="N133" s="153" t="s">
        <v>1</v>
      </c>
      <c r="O133" s="114" t="s">
        <v>41</v>
      </c>
      <c r="P133" s="154">
        <f>I133+J133</f>
        <v>0</v>
      </c>
      <c r="Q133" s="154">
        <f>ROUND(I133*H133,2)</f>
        <v>0</v>
      </c>
      <c r="R133" s="154">
        <f>ROUND(J133*H133,2)</f>
        <v>0</v>
      </c>
      <c r="T133" s="155">
        <f>S133*H133</f>
        <v>0</v>
      </c>
      <c r="U133" s="155">
        <v>0</v>
      </c>
      <c r="V133" s="155">
        <f>U133*H133</f>
        <v>0</v>
      </c>
      <c r="W133" s="155">
        <v>0</v>
      </c>
      <c r="X133" s="156">
        <f>W133*H133</f>
        <v>0</v>
      </c>
      <c r="AR133" s="157" t="s">
        <v>249</v>
      </c>
      <c r="AT133" s="157" t="s">
        <v>153</v>
      </c>
      <c r="AU133" s="157" t="s">
        <v>86</v>
      </c>
      <c r="AY133" s="15" t="s">
        <v>150</v>
      </c>
      <c r="BE133" s="158">
        <f>IF(O133="základní",K133,0)</f>
        <v>0</v>
      </c>
      <c r="BF133" s="158">
        <f>IF(O133="snížená",K133,0)</f>
        <v>0</v>
      </c>
      <c r="BG133" s="158">
        <f>IF(O133="zákl. přenesená",K133,0)</f>
        <v>0</v>
      </c>
      <c r="BH133" s="158">
        <f>IF(O133="sníž. přenesená",K133,0)</f>
        <v>0</v>
      </c>
      <c r="BI133" s="158">
        <f>IF(O133="nulová",K133,0)</f>
        <v>0</v>
      </c>
      <c r="BJ133" s="15" t="s">
        <v>86</v>
      </c>
      <c r="BK133" s="158">
        <f>ROUND(P133*H133,2)</f>
        <v>0</v>
      </c>
      <c r="BL133" s="15" t="s">
        <v>249</v>
      </c>
      <c r="BM133" s="157" t="s">
        <v>1192</v>
      </c>
    </row>
    <row r="134" spans="2:65" s="1" customFormat="1" ht="16.5" customHeight="1">
      <c r="B134" s="115"/>
      <c r="C134" s="146" t="s">
        <v>169</v>
      </c>
      <c r="D134" s="146" t="s">
        <v>153</v>
      </c>
      <c r="E134" s="147" t="s">
        <v>1193</v>
      </c>
      <c r="F134" s="148" t="s">
        <v>1194</v>
      </c>
      <c r="G134" s="149" t="s">
        <v>186</v>
      </c>
      <c r="H134" s="150">
        <v>18</v>
      </c>
      <c r="I134" s="151"/>
      <c r="J134" s="151"/>
      <c r="K134" s="152">
        <f>ROUND(P134*H134,2)</f>
        <v>0</v>
      </c>
      <c r="L134" s="148" t="s">
        <v>1</v>
      </c>
      <c r="M134" s="30"/>
      <c r="N134" s="153" t="s">
        <v>1</v>
      </c>
      <c r="O134" s="114" t="s">
        <v>41</v>
      </c>
      <c r="P134" s="154">
        <f>I134+J134</f>
        <v>0</v>
      </c>
      <c r="Q134" s="154">
        <f>ROUND(I134*H134,2)</f>
        <v>0</v>
      </c>
      <c r="R134" s="154">
        <f>ROUND(J134*H134,2)</f>
        <v>0</v>
      </c>
      <c r="T134" s="155">
        <f>S134*H134</f>
        <v>0</v>
      </c>
      <c r="U134" s="155">
        <v>0</v>
      </c>
      <c r="V134" s="155">
        <f>U134*H134</f>
        <v>0</v>
      </c>
      <c r="W134" s="155">
        <v>0</v>
      </c>
      <c r="X134" s="156">
        <f>W134*H134</f>
        <v>0</v>
      </c>
      <c r="AR134" s="157" t="s">
        <v>249</v>
      </c>
      <c r="AT134" s="157" t="s">
        <v>153</v>
      </c>
      <c r="AU134" s="157" t="s">
        <v>86</v>
      </c>
      <c r="AY134" s="15" t="s">
        <v>150</v>
      </c>
      <c r="BE134" s="158">
        <f>IF(O134="základní",K134,0)</f>
        <v>0</v>
      </c>
      <c r="BF134" s="158">
        <f>IF(O134="snížená",K134,0)</f>
        <v>0</v>
      </c>
      <c r="BG134" s="158">
        <f>IF(O134="zákl. přenesená",K134,0)</f>
        <v>0</v>
      </c>
      <c r="BH134" s="158">
        <f>IF(O134="sníž. přenesená",K134,0)</f>
        <v>0</v>
      </c>
      <c r="BI134" s="158">
        <f>IF(O134="nulová",K134,0)</f>
        <v>0</v>
      </c>
      <c r="BJ134" s="15" t="s">
        <v>86</v>
      </c>
      <c r="BK134" s="158">
        <f>ROUND(P134*H134,2)</f>
        <v>0</v>
      </c>
      <c r="BL134" s="15" t="s">
        <v>249</v>
      </c>
      <c r="BM134" s="157" t="s">
        <v>1195</v>
      </c>
    </row>
    <row r="135" spans="2:65" s="1" customFormat="1" ht="16.5" customHeight="1">
      <c r="B135" s="115"/>
      <c r="C135" s="146" t="s">
        <v>158</v>
      </c>
      <c r="D135" s="146" t="s">
        <v>153</v>
      </c>
      <c r="E135" s="147" t="s">
        <v>1196</v>
      </c>
      <c r="F135" s="148" t="s">
        <v>1197</v>
      </c>
      <c r="G135" s="149" t="s">
        <v>186</v>
      </c>
      <c r="H135" s="150">
        <v>6</v>
      </c>
      <c r="I135" s="151"/>
      <c r="J135" s="151"/>
      <c r="K135" s="152">
        <f>ROUND(P135*H135,2)</f>
        <v>0</v>
      </c>
      <c r="L135" s="148" t="s">
        <v>1</v>
      </c>
      <c r="M135" s="30"/>
      <c r="N135" s="153" t="s">
        <v>1</v>
      </c>
      <c r="O135" s="114" t="s">
        <v>41</v>
      </c>
      <c r="P135" s="154">
        <f>I135+J135</f>
        <v>0</v>
      </c>
      <c r="Q135" s="154">
        <f>ROUND(I135*H135,2)</f>
        <v>0</v>
      </c>
      <c r="R135" s="154">
        <f>ROUND(J135*H135,2)</f>
        <v>0</v>
      </c>
      <c r="T135" s="155">
        <f>S135*H135</f>
        <v>0</v>
      </c>
      <c r="U135" s="155">
        <v>0</v>
      </c>
      <c r="V135" s="155">
        <f>U135*H135</f>
        <v>0</v>
      </c>
      <c r="W135" s="155">
        <v>0</v>
      </c>
      <c r="X135" s="156">
        <f>W135*H135</f>
        <v>0</v>
      </c>
      <c r="AR135" s="157" t="s">
        <v>249</v>
      </c>
      <c r="AT135" s="157" t="s">
        <v>153</v>
      </c>
      <c r="AU135" s="157" t="s">
        <v>86</v>
      </c>
      <c r="AY135" s="15" t="s">
        <v>150</v>
      </c>
      <c r="BE135" s="158">
        <f>IF(O135="základní",K135,0)</f>
        <v>0</v>
      </c>
      <c r="BF135" s="158">
        <f>IF(O135="snížená",K135,0)</f>
        <v>0</v>
      </c>
      <c r="BG135" s="158">
        <f>IF(O135="zákl. přenesená",K135,0)</f>
        <v>0</v>
      </c>
      <c r="BH135" s="158">
        <f>IF(O135="sníž. přenesená",K135,0)</f>
        <v>0</v>
      </c>
      <c r="BI135" s="158">
        <f>IF(O135="nulová",K135,0)</f>
        <v>0</v>
      </c>
      <c r="BJ135" s="15" t="s">
        <v>86</v>
      </c>
      <c r="BK135" s="158">
        <f>ROUND(P135*H135,2)</f>
        <v>0</v>
      </c>
      <c r="BL135" s="15" t="s">
        <v>249</v>
      </c>
      <c r="BM135" s="157" t="s">
        <v>1198</v>
      </c>
    </row>
    <row r="136" spans="2:65" s="1" customFormat="1" ht="16.5" customHeight="1">
      <c r="B136" s="115"/>
      <c r="C136" s="146" t="s">
        <v>183</v>
      </c>
      <c r="D136" s="146" t="s">
        <v>153</v>
      </c>
      <c r="E136" s="147" t="s">
        <v>1199</v>
      </c>
      <c r="F136" s="148" t="s">
        <v>1200</v>
      </c>
      <c r="G136" s="149" t="s">
        <v>186</v>
      </c>
      <c r="H136" s="150">
        <v>1</v>
      </c>
      <c r="I136" s="151"/>
      <c r="J136" s="151"/>
      <c r="K136" s="152">
        <f>ROUND(P136*H136,2)</f>
        <v>0</v>
      </c>
      <c r="L136" s="148" t="s">
        <v>1</v>
      </c>
      <c r="M136" s="30"/>
      <c r="N136" s="153" t="s">
        <v>1</v>
      </c>
      <c r="O136" s="114" t="s">
        <v>41</v>
      </c>
      <c r="P136" s="154">
        <f>I136+J136</f>
        <v>0</v>
      </c>
      <c r="Q136" s="154">
        <f>ROUND(I136*H136,2)</f>
        <v>0</v>
      </c>
      <c r="R136" s="154">
        <f>ROUND(J136*H136,2)</f>
        <v>0</v>
      </c>
      <c r="T136" s="155">
        <f>S136*H136</f>
        <v>0</v>
      </c>
      <c r="U136" s="155">
        <v>0</v>
      </c>
      <c r="V136" s="155">
        <f>U136*H136</f>
        <v>0</v>
      </c>
      <c r="W136" s="155">
        <v>0</v>
      </c>
      <c r="X136" s="156">
        <f>W136*H136</f>
        <v>0</v>
      </c>
      <c r="AR136" s="157" t="s">
        <v>249</v>
      </c>
      <c r="AT136" s="157" t="s">
        <v>153</v>
      </c>
      <c r="AU136" s="157" t="s">
        <v>86</v>
      </c>
      <c r="AY136" s="15" t="s">
        <v>150</v>
      </c>
      <c r="BE136" s="158">
        <f>IF(O136="základní",K136,0)</f>
        <v>0</v>
      </c>
      <c r="BF136" s="158">
        <f>IF(O136="snížená",K136,0)</f>
        <v>0</v>
      </c>
      <c r="BG136" s="158">
        <f>IF(O136="zákl. přenesená",K136,0)</f>
        <v>0</v>
      </c>
      <c r="BH136" s="158">
        <f>IF(O136="sníž. přenesená",K136,0)</f>
        <v>0</v>
      </c>
      <c r="BI136" s="158">
        <f>IF(O136="nulová",K136,0)</f>
        <v>0</v>
      </c>
      <c r="BJ136" s="15" t="s">
        <v>86</v>
      </c>
      <c r="BK136" s="158">
        <f>ROUND(P136*H136,2)</f>
        <v>0</v>
      </c>
      <c r="BL136" s="15" t="s">
        <v>249</v>
      </c>
      <c r="BM136" s="157" t="s">
        <v>1201</v>
      </c>
    </row>
    <row r="137" spans="2:65" s="11" customFormat="1" ht="25.9" customHeight="1">
      <c r="B137" s="133"/>
      <c r="D137" s="134" t="s">
        <v>77</v>
      </c>
      <c r="E137" s="135" t="s">
        <v>239</v>
      </c>
      <c r="F137" s="135" t="s">
        <v>1202</v>
      </c>
      <c r="I137" s="136"/>
      <c r="J137" s="136"/>
      <c r="K137" s="137">
        <f>BK137</f>
        <v>0</v>
      </c>
      <c r="M137" s="133"/>
      <c r="N137" s="138"/>
      <c r="Q137" s="139">
        <f>SUM(Q138:Q143)</f>
        <v>0</v>
      </c>
      <c r="R137" s="139">
        <f>SUM(R138:R143)</f>
        <v>0</v>
      </c>
      <c r="T137" s="140">
        <f>SUM(T138:T143)</f>
        <v>0</v>
      </c>
      <c r="V137" s="140">
        <f>SUM(V138:V143)</f>
        <v>0</v>
      </c>
      <c r="X137" s="141">
        <f>SUM(X138:X143)</f>
        <v>0</v>
      </c>
      <c r="AR137" s="134" t="s">
        <v>158</v>
      </c>
      <c r="AT137" s="142" t="s">
        <v>77</v>
      </c>
      <c r="AU137" s="142" t="s">
        <v>78</v>
      </c>
      <c r="AY137" s="134" t="s">
        <v>150</v>
      </c>
      <c r="BK137" s="143">
        <f>SUM(BK138:BK143)</f>
        <v>0</v>
      </c>
    </row>
    <row r="138" spans="2:65" s="1" customFormat="1" ht="16.5" customHeight="1">
      <c r="B138" s="115"/>
      <c r="C138" s="146" t="s">
        <v>188</v>
      </c>
      <c r="D138" s="146" t="s">
        <v>153</v>
      </c>
      <c r="E138" s="147" t="s">
        <v>1203</v>
      </c>
      <c r="F138" s="148" t="s">
        <v>1204</v>
      </c>
      <c r="G138" s="149" t="s">
        <v>186</v>
      </c>
      <c r="H138" s="150">
        <v>32</v>
      </c>
      <c r="I138" s="151"/>
      <c r="J138" s="151"/>
      <c r="K138" s="152">
        <f t="shared" ref="K138:K143" si="6">ROUND(P138*H138,2)</f>
        <v>0</v>
      </c>
      <c r="L138" s="148" t="s">
        <v>1</v>
      </c>
      <c r="M138" s="30"/>
      <c r="N138" s="153" t="s">
        <v>1</v>
      </c>
      <c r="O138" s="114" t="s">
        <v>41</v>
      </c>
      <c r="P138" s="154">
        <f t="shared" ref="P138:P143" si="7">I138+J138</f>
        <v>0</v>
      </c>
      <c r="Q138" s="154">
        <f t="shared" ref="Q138:Q143" si="8">ROUND(I138*H138,2)</f>
        <v>0</v>
      </c>
      <c r="R138" s="154">
        <f t="shared" ref="R138:R143" si="9">ROUND(J138*H138,2)</f>
        <v>0</v>
      </c>
      <c r="T138" s="155">
        <f t="shared" ref="T138:T143" si="10">S138*H138</f>
        <v>0</v>
      </c>
      <c r="U138" s="155">
        <v>0</v>
      </c>
      <c r="V138" s="155">
        <f t="shared" ref="V138:V143" si="11">U138*H138</f>
        <v>0</v>
      </c>
      <c r="W138" s="155">
        <v>0</v>
      </c>
      <c r="X138" s="156">
        <f t="shared" ref="X138:X143" si="12">W138*H138</f>
        <v>0</v>
      </c>
      <c r="AR138" s="157" t="s">
        <v>249</v>
      </c>
      <c r="AT138" s="157" t="s">
        <v>153</v>
      </c>
      <c r="AU138" s="157" t="s">
        <v>86</v>
      </c>
      <c r="AY138" s="15" t="s">
        <v>150</v>
      </c>
      <c r="BE138" s="158">
        <f t="shared" ref="BE138:BE143" si="13">IF(O138="základní",K138,0)</f>
        <v>0</v>
      </c>
      <c r="BF138" s="158">
        <f t="shared" ref="BF138:BF143" si="14">IF(O138="snížená",K138,0)</f>
        <v>0</v>
      </c>
      <c r="BG138" s="158">
        <f t="shared" ref="BG138:BG143" si="15">IF(O138="zákl. přenesená",K138,0)</f>
        <v>0</v>
      </c>
      <c r="BH138" s="158">
        <f t="shared" ref="BH138:BH143" si="16">IF(O138="sníž. přenesená",K138,0)</f>
        <v>0</v>
      </c>
      <c r="BI138" s="158">
        <f t="shared" ref="BI138:BI143" si="17">IF(O138="nulová",K138,0)</f>
        <v>0</v>
      </c>
      <c r="BJ138" s="15" t="s">
        <v>86</v>
      </c>
      <c r="BK138" s="158">
        <f t="shared" ref="BK138:BK143" si="18">ROUND(P138*H138,2)</f>
        <v>0</v>
      </c>
      <c r="BL138" s="15" t="s">
        <v>249</v>
      </c>
      <c r="BM138" s="157" t="s">
        <v>1205</v>
      </c>
    </row>
    <row r="139" spans="2:65" s="1" customFormat="1" ht="16.5" customHeight="1">
      <c r="B139" s="115"/>
      <c r="C139" s="146" t="s">
        <v>192</v>
      </c>
      <c r="D139" s="146" t="s">
        <v>153</v>
      </c>
      <c r="E139" s="147" t="s">
        <v>1206</v>
      </c>
      <c r="F139" s="148" t="s">
        <v>1207</v>
      </c>
      <c r="G139" s="149" t="s">
        <v>186</v>
      </c>
      <c r="H139" s="150">
        <v>0</v>
      </c>
      <c r="I139" s="151"/>
      <c r="J139" s="151"/>
      <c r="K139" s="152">
        <f t="shared" si="6"/>
        <v>0</v>
      </c>
      <c r="L139" s="148" t="s">
        <v>1</v>
      </c>
      <c r="M139" s="30"/>
      <c r="N139" s="153" t="s">
        <v>1</v>
      </c>
      <c r="O139" s="114" t="s">
        <v>41</v>
      </c>
      <c r="P139" s="154">
        <f t="shared" si="7"/>
        <v>0</v>
      </c>
      <c r="Q139" s="154">
        <f t="shared" si="8"/>
        <v>0</v>
      </c>
      <c r="R139" s="154">
        <f t="shared" si="9"/>
        <v>0</v>
      </c>
      <c r="T139" s="155">
        <f t="shared" si="10"/>
        <v>0</v>
      </c>
      <c r="U139" s="155">
        <v>0</v>
      </c>
      <c r="V139" s="155">
        <f t="shared" si="11"/>
        <v>0</v>
      </c>
      <c r="W139" s="155">
        <v>0</v>
      </c>
      <c r="X139" s="156">
        <f t="shared" si="12"/>
        <v>0</v>
      </c>
      <c r="AR139" s="157" t="s">
        <v>249</v>
      </c>
      <c r="AT139" s="157" t="s">
        <v>153</v>
      </c>
      <c r="AU139" s="157" t="s">
        <v>86</v>
      </c>
      <c r="AY139" s="15" t="s">
        <v>150</v>
      </c>
      <c r="BE139" s="158">
        <f t="shared" si="13"/>
        <v>0</v>
      </c>
      <c r="BF139" s="158">
        <f t="shared" si="14"/>
        <v>0</v>
      </c>
      <c r="BG139" s="158">
        <f t="shared" si="15"/>
        <v>0</v>
      </c>
      <c r="BH139" s="158">
        <f t="shared" si="16"/>
        <v>0</v>
      </c>
      <c r="BI139" s="158">
        <f t="shared" si="17"/>
        <v>0</v>
      </c>
      <c r="BJ139" s="15" t="s">
        <v>86</v>
      </c>
      <c r="BK139" s="158">
        <f t="shared" si="18"/>
        <v>0</v>
      </c>
      <c r="BL139" s="15" t="s">
        <v>249</v>
      </c>
      <c r="BM139" s="157" t="s">
        <v>1208</v>
      </c>
    </row>
    <row r="140" spans="2:65" s="1" customFormat="1" ht="16.5" customHeight="1">
      <c r="B140" s="115"/>
      <c r="C140" s="146" t="s">
        <v>197</v>
      </c>
      <c r="D140" s="146" t="s">
        <v>153</v>
      </c>
      <c r="E140" s="147" t="s">
        <v>1209</v>
      </c>
      <c r="F140" s="148" t="s">
        <v>1210</v>
      </c>
      <c r="G140" s="149" t="s">
        <v>186</v>
      </c>
      <c r="H140" s="150">
        <v>32</v>
      </c>
      <c r="I140" s="151"/>
      <c r="J140" s="151"/>
      <c r="K140" s="152">
        <f t="shared" si="6"/>
        <v>0</v>
      </c>
      <c r="L140" s="148" t="s">
        <v>1</v>
      </c>
      <c r="M140" s="30"/>
      <c r="N140" s="153" t="s">
        <v>1</v>
      </c>
      <c r="O140" s="114" t="s">
        <v>41</v>
      </c>
      <c r="P140" s="154">
        <f t="shared" si="7"/>
        <v>0</v>
      </c>
      <c r="Q140" s="154">
        <f t="shared" si="8"/>
        <v>0</v>
      </c>
      <c r="R140" s="154">
        <f t="shared" si="9"/>
        <v>0</v>
      </c>
      <c r="T140" s="155">
        <f t="shared" si="10"/>
        <v>0</v>
      </c>
      <c r="U140" s="155">
        <v>0</v>
      </c>
      <c r="V140" s="155">
        <f t="shared" si="11"/>
        <v>0</v>
      </c>
      <c r="W140" s="155">
        <v>0</v>
      </c>
      <c r="X140" s="156">
        <f t="shared" si="12"/>
        <v>0</v>
      </c>
      <c r="AR140" s="157" t="s">
        <v>249</v>
      </c>
      <c r="AT140" s="157" t="s">
        <v>153</v>
      </c>
      <c r="AU140" s="157" t="s">
        <v>86</v>
      </c>
      <c r="AY140" s="15" t="s">
        <v>150</v>
      </c>
      <c r="BE140" s="158">
        <f t="shared" si="13"/>
        <v>0</v>
      </c>
      <c r="BF140" s="158">
        <f t="shared" si="14"/>
        <v>0</v>
      </c>
      <c r="BG140" s="158">
        <f t="shared" si="15"/>
        <v>0</v>
      </c>
      <c r="BH140" s="158">
        <f t="shared" si="16"/>
        <v>0</v>
      </c>
      <c r="BI140" s="158">
        <f t="shared" si="17"/>
        <v>0</v>
      </c>
      <c r="BJ140" s="15" t="s">
        <v>86</v>
      </c>
      <c r="BK140" s="158">
        <f t="shared" si="18"/>
        <v>0</v>
      </c>
      <c r="BL140" s="15" t="s">
        <v>249</v>
      </c>
      <c r="BM140" s="157" t="s">
        <v>1211</v>
      </c>
    </row>
    <row r="141" spans="2:65" s="1" customFormat="1" ht="16.5" customHeight="1">
      <c r="B141" s="115"/>
      <c r="C141" s="146" t="s">
        <v>201</v>
      </c>
      <c r="D141" s="146" t="s">
        <v>153</v>
      </c>
      <c r="E141" s="147" t="s">
        <v>1212</v>
      </c>
      <c r="F141" s="148" t="s">
        <v>1213</v>
      </c>
      <c r="G141" s="149" t="s">
        <v>186</v>
      </c>
      <c r="H141" s="150">
        <v>0</v>
      </c>
      <c r="I141" s="151"/>
      <c r="J141" s="151"/>
      <c r="K141" s="152">
        <f t="shared" si="6"/>
        <v>0</v>
      </c>
      <c r="L141" s="148" t="s">
        <v>1</v>
      </c>
      <c r="M141" s="30"/>
      <c r="N141" s="153" t="s">
        <v>1</v>
      </c>
      <c r="O141" s="114" t="s">
        <v>41</v>
      </c>
      <c r="P141" s="154">
        <f t="shared" si="7"/>
        <v>0</v>
      </c>
      <c r="Q141" s="154">
        <f t="shared" si="8"/>
        <v>0</v>
      </c>
      <c r="R141" s="154">
        <f t="shared" si="9"/>
        <v>0</v>
      </c>
      <c r="T141" s="155">
        <f t="shared" si="10"/>
        <v>0</v>
      </c>
      <c r="U141" s="155">
        <v>0</v>
      </c>
      <c r="V141" s="155">
        <f t="shared" si="11"/>
        <v>0</v>
      </c>
      <c r="W141" s="155">
        <v>0</v>
      </c>
      <c r="X141" s="156">
        <f t="shared" si="12"/>
        <v>0</v>
      </c>
      <c r="AR141" s="157" t="s">
        <v>249</v>
      </c>
      <c r="AT141" s="157" t="s">
        <v>153</v>
      </c>
      <c r="AU141" s="157" t="s">
        <v>86</v>
      </c>
      <c r="AY141" s="15" t="s">
        <v>150</v>
      </c>
      <c r="BE141" s="158">
        <f t="shared" si="13"/>
        <v>0</v>
      </c>
      <c r="BF141" s="158">
        <f t="shared" si="14"/>
        <v>0</v>
      </c>
      <c r="BG141" s="158">
        <f t="shared" si="15"/>
        <v>0</v>
      </c>
      <c r="BH141" s="158">
        <f t="shared" si="16"/>
        <v>0</v>
      </c>
      <c r="BI141" s="158">
        <f t="shared" si="17"/>
        <v>0</v>
      </c>
      <c r="BJ141" s="15" t="s">
        <v>86</v>
      </c>
      <c r="BK141" s="158">
        <f t="shared" si="18"/>
        <v>0</v>
      </c>
      <c r="BL141" s="15" t="s">
        <v>249</v>
      </c>
      <c r="BM141" s="157" t="s">
        <v>1214</v>
      </c>
    </row>
    <row r="142" spans="2:65" s="1" customFormat="1" ht="16.5" customHeight="1">
      <c r="B142" s="115"/>
      <c r="C142" s="146" t="s">
        <v>205</v>
      </c>
      <c r="D142" s="146" t="s">
        <v>153</v>
      </c>
      <c r="E142" s="147" t="s">
        <v>1215</v>
      </c>
      <c r="F142" s="148" t="s">
        <v>1216</v>
      </c>
      <c r="G142" s="149" t="s">
        <v>858</v>
      </c>
      <c r="H142" s="150">
        <v>15</v>
      </c>
      <c r="I142" s="151"/>
      <c r="J142" s="151"/>
      <c r="K142" s="152">
        <f t="shared" si="6"/>
        <v>0</v>
      </c>
      <c r="L142" s="148" t="s">
        <v>1</v>
      </c>
      <c r="M142" s="30"/>
      <c r="N142" s="153" t="s">
        <v>1</v>
      </c>
      <c r="O142" s="114" t="s">
        <v>41</v>
      </c>
      <c r="P142" s="154">
        <f t="shared" si="7"/>
        <v>0</v>
      </c>
      <c r="Q142" s="154">
        <f t="shared" si="8"/>
        <v>0</v>
      </c>
      <c r="R142" s="154">
        <f t="shared" si="9"/>
        <v>0</v>
      </c>
      <c r="T142" s="155">
        <f t="shared" si="10"/>
        <v>0</v>
      </c>
      <c r="U142" s="155">
        <v>0</v>
      </c>
      <c r="V142" s="155">
        <f t="shared" si="11"/>
        <v>0</v>
      </c>
      <c r="W142" s="155">
        <v>0</v>
      </c>
      <c r="X142" s="156">
        <f t="shared" si="12"/>
        <v>0</v>
      </c>
      <c r="AR142" s="157" t="s">
        <v>249</v>
      </c>
      <c r="AT142" s="157" t="s">
        <v>153</v>
      </c>
      <c r="AU142" s="157" t="s">
        <v>86</v>
      </c>
      <c r="AY142" s="15" t="s">
        <v>150</v>
      </c>
      <c r="BE142" s="158">
        <f t="shared" si="13"/>
        <v>0</v>
      </c>
      <c r="BF142" s="158">
        <f t="shared" si="14"/>
        <v>0</v>
      </c>
      <c r="BG142" s="158">
        <f t="shared" si="15"/>
        <v>0</v>
      </c>
      <c r="BH142" s="158">
        <f t="shared" si="16"/>
        <v>0</v>
      </c>
      <c r="BI142" s="158">
        <f t="shared" si="17"/>
        <v>0</v>
      </c>
      <c r="BJ142" s="15" t="s">
        <v>86</v>
      </c>
      <c r="BK142" s="158">
        <f t="shared" si="18"/>
        <v>0</v>
      </c>
      <c r="BL142" s="15" t="s">
        <v>249</v>
      </c>
      <c r="BM142" s="157" t="s">
        <v>1217</v>
      </c>
    </row>
    <row r="143" spans="2:65" s="1" customFormat="1" ht="111.75" customHeight="1">
      <c r="B143" s="115"/>
      <c r="C143" s="170" t="s">
        <v>209</v>
      </c>
      <c r="D143" s="170" t="s">
        <v>231</v>
      </c>
      <c r="E143" s="171" t="s">
        <v>1218</v>
      </c>
      <c r="F143" s="172" t="s">
        <v>1219</v>
      </c>
      <c r="G143" s="173" t="s">
        <v>1</v>
      </c>
      <c r="H143" s="174">
        <v>0</v>
      </c>
      <c r="I143" s="175"/>
      <c r="J143" s="176"/>
      <c r="K143" s="177">
        <f t="shared" si="6"/>
        <v>0</v>
      </c>
      <c r="L143" s="172" t="s">
        <v>1</v>
      </c>
      <c r="M143" s="178"/>
      <c r="N143" s="195" t="s">
        <v>1</v>
      </c>
      <c r="O143" s="190" t="s">
        <v>41</v>
      </c>
      <c r="P143" s="191">
        <f t="shared" si="7"/>
        <v>0</v>
      </c>
      <c r="Q143" s="191">
        <f t="shared" si="8"/>
        <v>0</v>
      </c>
      <c r="R143" s="191">
        <f t="shared" si="9"/>
        <v>0</v>
      </c>
      <c r="S143" s="192"/>
      <c r="T143" s="193">
        <f t="shared" si="10"/>
        <v>0</v>
      </c>
      <c r="U143" s="193">
        <v>0</v>
      </c>
      <c r="V143" s="193">
        <f t="shared" si="11"/>
        <v>0</v>
      </c>
      <c r="W143" s="193">
        <v>0</v>
      </c>
      <c r="X143" s="194">
        <f t="shared" si="12"/>
        <v>0</v>
      </c>
      <c r="AR143" s="157" t="s">
        <v>249</v>
      </c>
      <c r="AT143" s="157" t="s">
        <v>231</v>
      </c>
      <c r="AU143" s="157" t="s">
        <v>86</v>
      </c>
      <c r="AY143" s="15" t="s">
        <v>150</v>
      </c>
      <c r="BE143" s="158">
        <f t="shared" si="13"/>
        <v>0</v>
      </c>
      <c r="BF143" s="158">
        <f t="shared" si="14"/>
        <v>0</v>
      </c>
      <c r="BG143" s="158">
        <f t="shared" si="15"/>
        <v>0</v>
      </c>
      <c r="BH143" s="158">
        <f t="shared" si="16"/>
        <v>0</v>
      </c>
      <c r="BI143" s="158">
        <f t="shared" si="17"/>
        <v>0</v>
      </c>
      <c r="BJ143" s="15" t="s">
        <v>86</v>
      </c>
      <c r="BK143" s="158">
        <f t="shared" si="18"/>
        <v>0</v>
      </c>
      <c r="BL143" s="15" t="s">
        <v>249</v>
      </c>
      <c r="BM143" s="157" t="s">
        <v>1220</v>
      </c>
    </row>
    <row r="144" spans="2:65" s="1" customFormat="1" ht="6.95" customHeight="1">
      <c r="B144" s="42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30"/>
    </row>
  </sheetData>
  <autoFilter ref="C128:L143" xr:uid="{00000000-0009-0000-0000-000002000000}"/>
  <mergeCells count="14">
    <mergeCell ref="D107:F107"/>
    <mergeCell ref="E119:H119"/>
    <mergeCell ref="E121:H121"/>
    <mergeCell ref="M2:Z2"/>
    <mergeCell ref="E87:H87"/>
    <mergeCell ref="D103:F103"/>
    <mergeCell ref="D104:F104"/>
    <mergeCell ref="D105:F105"/>
    <mergeCell ref="D106:F10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SO650 - Trakční trolejové...</vt:lpstr>
      <vt:lpstr>F04 - DIO</vt:lpstr>
      <vt:lpstr>'F04 - DIO'!Názvy_tisku</vt:lpstr>
      <vt:lpstr>'Rekapitulace stavby'!Názvy_tisku</vt:lpstr>
      <vt:lpstr>'SO650 - Trakční trolejové...'!Názvy_tisku</vt:lpstr>
      <vt:lpstr>'F04 - DIO'!Oblast_tisku</vt:lpstr>
      <vt:lpstr>'Rekapitulace stavby'!Oblast_tisku</vt:lpstr>
      <vt:lpstr>'SO650 - Trakční trolejové...'!Oblast_tisku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GICHKINA, Iuliia (ELEKTROLINE)</dc:creator>
  <cp:lastModifiedBy>CINGR, Vojtěch (ELEKTROLINE)</cp:lastModifiedBy>
  <dcterms:created xsi:type="dcterms:W3CDTF">2024-11-07T11:24:08Z</dcterms:created>
  <dcterms:modified xsi:type="dcterms:W3CDTF">2025-06-09T08:23:12Z</dcterms:modified>
</cp:coreProperties>
</file>